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ts\RP2012\500 diffusion\tableaux standards web 2012\"/>
    </mc:Choice>
  </mc:AlternateContent>
  <bookViews>
    <workbookView xWindow="10545" yWindow="90" windowWidth="14415" windowHeight="12105" firstSheet="1" activeTab="7"/>
  </bookViews>
  <sheets>
    <sheet name="Liste des tableaux" sheetId="15" r:id="rId1"/>
    <sheet name="Chiffres clés" sheetId="1" r:id="rId2"/>
    <sheet name="DIP1a" sheetId="2" r:id="rId3"/>
    <sheet name="DIP1b" sheetId="4" r:id="rId4"/>
    <sheet name="DIP2a" sheetId="5" r:id="rId5"/>
    <sheet name="DIP2b" sheetId="7" r:id="rId6"/>
    <sheet name="NIVETUD1a" sheetId="9" r:id="rId7"/>
    <sheet name="NIVETUD1b" sheetId="11" r:id="rId8"/>
    <sheet name="NIVETUD2a" sheetId="13" r:id="rId9"/>
    <sheet name="NIVETUD2b" sheetId="14" r:id="rId10"/>
  </sheets>
  <calcPr calcId="152511"/>
  <pivotCaches>
    <pivotCache cacheId="129" r:id="rId11"/>
  </pivotCaches>
</workbook>
</file>

<file path=xl/calcChain.xml><?xml version="1.0" encoding="utf-8"?>
<calcChain xmlns="http://schemas.openxmlformats.org/spreadsheetml/2006/main">
  <c r="J2" i="7" l="1"/>
  <c r="J2" i="4"/>
  <c r="H2" i="4"/>
  <c r="A21" i="9"/>
  <c r="A44" i="2"/>
  <c r="A25" i="2"/>
  <c r="A32" i="14"/>
  <c r="A22" i="13"/>
  <c r="B2" i="5"/>
  <c r="A45" i="4"/>
  <c r="D2" i="9"/>
  <c r="A21" i="4"/>
  <c r="A9" i="9"/>
  <c r="A24" i="13"/>
  <c r="A17" i="9"/>
  <c r="A11" i="2"/>
  <c r="A13" i="9"/>
  <c r="A27" i="13"/>
  <c r="A10" i="2"/>
  <c r="B2" i="13"/>
  <c r="H2" i="14"/>
  <c r="A48" i="7"/>
  <c r="A11" i="13"/>
  <c r="A50" i="4"/>
  <c r="A55" i="14"/>
  <c r="A55" i="4"/>
  <c r="A28" i="9"/>
  <c r="A33" i="9"/>
  <c r="A42" i="2"/>
  <c r="A19" i="2"/>
  <c r="A18" i="5"/>
  <c r="A14" i="13"/>
  <c r="A36" i="14"/>
  <c r="A56" i="11"/>
  <c r="A57" i="7"/>
  <c r="A26" i="11"/>
  <c r="A36" i="4"/>
  <c r="A48" i="4"/>
  <c r="A2" i="2"/>
  <c r="A39" i="11"/>
  <c r="D2" i="13"/>
  <c r="A25" i="7"/>
  <c r="A22" i="14"/>
  <c r="A27" i="11"/>
  <c r="D2" i="4"/>
  <c r="C2" i="5"/>
  <c r="A34" i="13"/>
  <c r="A28" i="14"/>
  <c r="A41" i="9"/>
  <c r="A18" i="2"/>
  <c r="A20" i="7"/>
  <c r="A25" i="4"/>
  <c r="A15" i="5"/>
  <c r="G2" i="14"/>
  <c r="A43" i="7"/>
  <c r="A2" i="11"/>
  <c r="G2" i="2"/>
  <c r="E2" i="7"/>
  <c r="A30" i="9"/>
  <c r="A36" i="2"/>
  <c r="A37" i="11"/>
  <c r="A51" i="14"/>
  <c r="A31" i="7"/>
  <c r="E2" i="11"/>
  <c r="A6" i="7"/>
  <c r="A16" i="13"/>
  <c r="A16" i="5"/>
  <c r="A4" i="13"/>
  <c r="A53" i="4"/>
  <c r="A17" i="7"/>
  <c r="A38" i="14"/>
  <c r="A43" i="9"/>
  <c r="A46" i="7"/>
  <c r="A21" i="14"/>
  <c r="A3" i="13"/>
  <c r="A20" i="2"/>
  <c r="A32" i="7"/>
  <c r="A7" i="14"/>
  <c r="A10" i="11"/>
  <c r="E2" i="4"/>
  <c r="E56" i="11"/>
  <c r="A42" i="9"/>
  <c r="A28" i="2"/>
  <c r="A28" i="7"/>
  <c r="A26" i="14"/>
  <c r="A17" i="11"/>
  <c r="A26" i="5"/>
  <c r="A19" i="13"/>
  <c r="A46" i="4"/>
  <c r="A10" i="7"/>
  <c r="A26" i="13"/>
  <c r="A33" i="11"/>
  <c r="A53" i="11"/>
  <c r="A39" i="9"/>
  <c r="A30" i="7"/>
  <c r="A34" i="11"/>
  <c r="A2" i="7"/>
  <c r="A25" i="14"/>
  <c r="A11" i="7"/>
  <c r="A54" i="11"/>
  <c r="A37" i="4"/>
  <c r="D2" i="2"/>
  <c r="A15" i="4"/>
  <c r="A47" i="4"/>
  <c r="A21" i="2"/>
  <c r="A30" i="14"/>
  <c r="A33" i="14"/>
  <c r="A7" i="11"/>
  <c r="A11" i="14"/>
  <c r="E20" i="7"/>
  <c r="A33" i="2"/>
  <c r="C2" i="9"/>
  <c r="G2" i="7"/>
  <c r="A52" i="7"/>
  <c r="A36" i="7"/>
  <c r="A32" i="13"/>
  <c r="D2" i="11"/>
  <c r="A2" i="9"/>
  <c r="J2" i="5"/>
  <c r="J2" i="2"/>
  <c r="A23" i="9"/>
  <c r="A45" i="9"/>
  <c r="A41" i="2"/>
  <c r="A22" i="2"/>
  <c r="A48" i="11"/>
  <c r="B2" i="11"/>
  <c r="B27" i="11" s="1"/>
  <c r="A30" i="5"/>
  <c r="A40" i="14"/>
  <c r="A53" i="7"/>
  <c r="A38" i="5"/>
  <c r="A4" i="2"/>
  <c r="J4" i="2" s="1"/>
  <c r="A21" i="5"/>
  <c r="A23" i="13"/>
  <c r="A40" i="11"/>
  <c r="D2" i="5"/>
  <c r="A3" i="9"/>
  <c r="A15" i="14"/>
  <c r="A30" i="11"/>
  <c r="A13" i="7"/>
  <c r="A38" i="11"/>
  <c r="A55" i="7"/>
  <c r="A28" i="11"/>
  <c r="A12" i="13"/>
  <c r="A26" i="9"/>
  <c r="A36" i="9"/>
  <c r="A46" i="2"/>
  <c r="A23" i="2"/>
  <c r="A8" i="13"/>
  <c r="F2" i="7"/>
  <c r="A47" i="14"/>
  <c r="A18" i="4"/>
  <c r="A49" i="11"/>
  <c r="H2" i="11"/>
  <c r="A47" i="7"/>
  <c r="A34" i="4"/>
  <c r="A16" i="9"/>
  <c r="A45" i="11"/>
  <c r="A17" i="4"/>
  <c r="A19" i="5"/>
  <c r="A29" i="14"/>
  <c r="H2" i="13"/>
  <c r="A45" i="14"/>
  <c r="A24" i="5"/>
  <c r="A11" i="9"/>
  <c r="B2" i="2"/>
  <c r="B19" i="2" s="1"/>
  <c r="A22" i="7"/>
  <c r="A25" i="5"/>
  <c r="A19" i="9"/>
  <c r="A37" i="2"/>
  <c r="A54" i="14"/>
  <c r="C2" i="13"/>
  <c r="A11" i="5"/>
  <c r="A8" i="9"/>
  <c r="A17" i="5"/>
  <c r="A6" i="14"/>
  <c r="A10" i="13"/>
  <c r="A45" i="7"/>
  <c r="A3" i="4"/>
  <c r="A30" i="13"/>
  <c r="A40" i="9"/>
  <c r="A31" i="2"/>
  <c r="H2" i="5"/>
  <c r="A5" i="11"/>
  <c r="A42" i="14"/>
  <c r="A9" i="7"/>
  <c r="A25" i="13"/>
  <c r="E2" i="2"/>
  <c r="A22" i="11"/>
  <c r="A9" i="14"/>
  <c r="E41" i="2"/>
  <c r="A20" i="13"/>
  <c r="A7" i="5"/>
  <c r="A25" i="11"/>
  <c r="A15" i="11"/>
  <c r="A2" i="14"/>
  <c r="A12" i="14"/>
  <c r="A34" i="9"/>
  <c r="A49" i="14"/>
  <c r="A13" i="13"/>
  <c r="A44" i="11"/>
  <c r="A23" i="7"/>
  <c r="A44" i="4"/>
  <c r="B15" i="11"/>
  <c r="A24" i="9"/>
  <c r="A34" i="2"/>
  <c r="B34" i="2" s="1"/>
  <c r="A7" i="9"/>
  <c r="A49" i="4"/>
  <c r="A10" i="9"/>
  <c r="A9" i="2"/>
  <c r="G2" i="9"/>
  <c r="A8" i="11"/>
  <c r="A13" i="14"/>
  <c r="A12" i="5"/>
  <c r="A30" i="4"/>
  <c r="A50" i="11"/>
  <c r="A25" i="9"/>
  <c r="A29" i="2"/>
  <c r="A12" i="7"/>
  <c r="A47" i="11"/>
  <c r="A15" i="2"/>
  <c r="A12" i="4"/>
  <c r="A14" i="2"/>
  <c r="A56" i="14"/>
  <c r="A13" i="11"/>
  <c r="A4" i="5"/>
  <c r="A14" i="4"/>
  <c r="A4" i="9"/>
  <c r="A44" i="9"/>
  <c r="A52" i="11"/>
  <c r="A23" i="5"/>
  <c r="A38" i="13"/>
  <c r="A49" i="7"/>
  <c r="G49" i="7" s="1"/>
  <c r="A36" i="5"/>
  <c r="A32" i="9"/>
  <c r="A56" i="7"/>
  <c r="A56" i="4"/>
  <c r="A4" i="11"/>
  <c r="H2" i="7"/>
  <c r="E2" i="13"/>
  <c r="A7" i="2"/>
  <c r="A39" i="4"/>
  <c r="G3" i="9"/>
  <c r="D40" i="9"/>
  <c r="H47" i="7"/>
  <c r="D2" i="14"/>
  <c r="A29" i="9"/>
  <c r="A17" i="14"/>
  <c r="E23" i="2"/>
  <c r="A15" i="13"/>
  <c r="A26" i="7"/>
  <c r="G10" i="7"/>
  <c r="D33" i="11"/>
  <c r="C2" i="4"/>
  <c r="E11" i="7"/>
  <c r="F53" i="7"/>
  <c r="F2" i="11"/>
  <c r="B47" i="11"/>
  <c r="G21" i="9"/>
  <c r="H8" i="11"/>
  <c r="H25" i="11"/>
  <c r="D45" i="11"/>
  <c r="A43" i="4"/>
  <c r="A33" i="5"/>
  <c r="A8" i="4"/>
  <c r="A14" i="5"/>
  <c r="H21" i="14"/>
  <c r="D42" i="2"/>
  <c r="B11" i="2"/>
  <c r="A27" i="14"/>
  <c r="G32" i="14"/>
  <c r="E10" i="7"/>
  <c r="A38" i="7"/>
  <c r="J22" i="2"/>
  <c r="C30" i="9"/>
  <c r="H26" i="7"/>
  <c r="A3" i="5"/>
  <c r="E20" i="2"/>
  <c r="D33" i="14"/>
  <c r="A5" i="13"/>
  <c r="C45" i="9"/>
  <c r="A34" i="14"/>
  <c r="A16" i="14"/>
  <c r="I2" i="4"/>
  <c r="A39" i="7"/>
  <c r="G32" i="7"/>
  <c r="H20" i="7"/>
  <c r="A35" i="4"/>
  <c r="G45" i="9"/>
  <c r="B33" i="11"/>
  <c r="G19" i="2"/>
  <c r="H36" i="7"/>
  <c r="A5" i="2"/>
  <c r="J28" i="2"/>
  <c r="J29" i="2"/>
  <c r="D16" i="14"/>
  <c r="B40" i="11"/>
  <c r="B15" i="2"/>
  <c r="E19" i="2"/>
  <c r="G17" i="7"/>
  <c r="F32" i="7"/>
  <c r="F52" i="7"/>
  <c r="F40" i="11"/>
  <c r="G57" i="7"/>
  <c r="A50" i="14"/>
  <c r="C44" i="9"/>
  <c r="D54" i="14"/>
  <c r="J18" i="2"/>
  <c r="E15" i="11"/>
  <c r="D33" i="9"/>
  <c r="G36" i="9"/>
  <c r="A22" i="4"/>
  <c r="G2" i="4"/>
  <c r="A6" i="4"/>
  <c r="F22" i="7"/>
  <c r="G46" i="7"/>
  <c r="A14" i="7"/>
  <c r="G4" i="9"/>
  <c r="D12" i="14"/>
  <c r="B18" i="2"/>
  <c r="H47" i="11"/>
  <c r="H38" i="14"/>
  <c r="G30" i="9"/>
  <c r="G55" i="7"/>
  <c r="E52" i="7"/>
  <c r="A32" i="2"/>
  <c r="G2" i="13"/>
  <c r="A55" i="11"/>
  <c r="A5" i="14"/>
  <c r="A39" i="14"/>
  <c r="A27" i="9"/>
  <c r="A31" i="5"/>
  <c r="A3" i="11"/>
  <c r="A2" i="5"/>
  <c r="A16" i="7"/>
  <c r="A51" i="4"/>
  <c r="A28" i="4"/>
  <c r="A41" i="4"/>
  <c r="A13" i="5"/>
  <c r="A16" i="4"/>
  <c r="A29" i="11"/>
  <c r="A32" i="5"/>
  <c r="G34" i="2"/>
  <c r="A10" i="4"/>
  <c r="D17" i="5"/>
  <c r="H13" i="7"/>
  <c r="A48" i="14"/>
  <c r="J44" i="2"/>
  <c r="A9" i="4"/>
  <c r="A35" i="5"/>
  <c r="A40" i="7"/>
  <c r="G13" i="9"/>
  <c r="B10" i="2"/>
  <c r="D55" i="11"/>
  <c r="H28" i="7"/>
  <c r="H50" i="11"/>
  <c r="H23" i="7"/>
  <c r="A47" i="9"/>
  <c r="A15" i="7"/>
  <c r="E46" i="2"/>
  <c r="A28" i="5"/>
  <c r="B22" i="2"/>
  <c r="H30" i="14"/>
  <c r="F2" i="4"/>
  <c r="G32" i="9"/>
  <c r="A8" i="2"/>
  <c r="G5" i="14"/>
  <c r="G28" i="7"/>
  <c r="F47" i="11"/>
  <c r="A18" i="9"/>
  <c r="F2" i="13"/>
  <c r="H5" i="11"/>
  <c r="G15" i="14"/>
  <c r="J26" i="5"/>
  <c r="G40" i="14"/>
  <c r="C32" i="9"/>
  <c r="A5" i="9"/>
  <c r="B13" i="5"/>
  <c r="D10" i="9"/>
  <c r="H17" i="7"/>
  <c r="D11" i="9"/>
  <c r="D21" i="5"/>
  <c r="G36" i="2"/>
  <c r="A57" i="14"/>
  <c r="B28" i="11"/>
  <c r="D29" i="2"/>
  <c r="E55" i="11"/>
  <c r="G28" i="9"/>
  <c r="A12" i="9"/>
  <c r="A33" i="4"/>
  <c r="B30" i="11"/>
  <c r="G14" i="7"/>
  <c r="J42" i="2"/>
  <c r="A36" i="13"/>
  <c r="B3" i="11"/>
  <c r="C2" i="2"/>
  <c r="A35" i="11"/>
  <c r="G45" i="7"/>
  <c r="H53" i="11"/>
  <c r="H29" i="14"/>
  <c r="F8" i="11"/>
  <c r="B25" i="2"/>
  <c r="J5" i="2"/>
  <c r="B13" i="11"/>
  <c r="G20" i="2"/>
  <c r="J38" i="5"/>
  <c r="G28" i="14"/>
  <c r="D28" i="9"/>
  <c r="E44" i="11"/>
  <c r="D30" i="14"/>
  <c r="B19" i="5"/>
  <c r="E28" i="2"/>
  <c r="B8" i="11"/>
  <c r="H28" i="5"/>
  <c r="E27" i="11"/>
  <c r="G13" i="7"/>
  <c r="F39" i="7"/>
  <c r="D28" i="14"/>
  <c r="G19" i="9"/>
  <c r="D19" i="9"/>
  <c r="F10" i="11"/>
  <c r="D56" i="14"/>
  <c r="G37" i="2"/>
  <c r="C28" i="9"/>
  <c r="D4" i="2"/>
  <c r="D28" i="11"/>
  <c r="G18" i="9"/>
  <c r="C22" i="2"/>
  <c r="C18" i="5"/>
  <c r="E32" i="7"/>
  <c r="B46" i="2"/>
  <c r="C15" i="5"/>
  <c r="D41" i="9"/>
  <c r="D26" i="9"/>
  <c r="F29" i="11"/>
  <c r="D42" i="14"/>
  <c r="A35" i="7"/>
  <c r="A35" i="14"/>
  <c r="A18" i="14"/>
  <c r="H18" i="14" s="1"/>
  <c r="E2" i="14"/>
  <c r="E29" i="14"/>
  <c r="D21" i="9"/>
  <c r="F2" i="9"/>
  <c r="C36" i="9"/>
  <c r="D32" i="14"/>
  <c r="B53" i="11"/>
  <c r="A30" i="2"/>
  <c r="A19" i="4"/>
  <c r="G25" i="14"/>
  <c r="C10" i="9"/>
  <c r="H17" i="14"/>
  <c r="F16" i="9"/>
  <c r="E39" i="11"/>
  <c r="D38" i="11"/>
  <c r="H7" i="11"/>
  <c r="A10" i="14"/>
  <c r="A14" i="14"/>
  <c r="D25" i="11"/>
  <c r="H9" i="7"/>
  <c r="D46" i="2"/>
  <c r="A53" i="14"/>
  <c r="D52" i="11"/>
  <c r="F31" i="7"/>
  <c r="E40" i="11"/>
  <c r="H43" i="7"/>
  <c r="G43" i="9"/>
  <c r="D50" i="11"/>
  <c r="E56" i="14"/>
  <c r="B37" i="2"/>
  <c r="D8" i="9"/>
  <c r="F19" i="9"/>
  <c r="A41" i="14"/>
  <c r="B38" i="11"/>
  <c r="B7" i="11"/>
  <c r="B41" i="2"/>
  <c r="F13" i="9"/>
  <c r="E25" i="2"/>
  <c r="A18" i="7"/>
  <c r="A3" i="14"/>
  <c r="G3" i="14" s="1"/>
  <c r="B2" i="9"/>
  <c r="B2" i="4"/>
  <c r="C2" i="14"/>
  <c r="A33" i="13"/>
  <c r="A40" i="2"/>
  <c r="D40" i="2" s="1"/>
  <c r="F43" i="7"/>
  <c r="A3" i="7"/>
  <c r="A24" i="4"/>
  <c r="A50" i="7"/>
  <c r="A16" i="2"/>
  <c r="A20" i="4"/>
  <c r="B35" i="5"/>
  <c r="A2" i="13"/>
  <c r="H45" i="7"/>
  <c r="J13" i="5"/>
  <c r="D16" i="13"/>
  <c r="B17" i="11"/>
  <c r="A37" i="5"/>
  <c r="J37" i="5" s="1"/>
  <c r="G25" i="2"/>
  <c r="H28" i="11"/>
  <c r="B44" i="9"/>
  <c r="J35" i="5"/>
  <c r="G42" i="14"/>
  <c r="A18" i="11"/>
  <c r="G9" i="2"/>
  <c r="F57" i="7"/>
  <c r="H38" i="11"/>
  <c r="G8" i="2"/>
  <c r="D19" i="2"/>
  <c r="B52" i="11"/>
  <c r="G47" i="9"/>
  <c r="G7" i="9"/>
  <c r="A18" i="13"/>
  <c r="E26" i="11"/>
  <c r="G6" i="14"/>
  <c r="E57" i="7"/>
  <c r="E11" i="14"/>
  <c r="A37" i="13"/>
  <c r="G44" i="2"/>
  <c r="E36" i="7"/>
  <c r="D40" i="14"/>
  <c r="H22" i="11"/>
  <c r="H23" i="5"/>
  <c r="D28" i="5"/>
  <c r="G17" i="9"/>
  <c r="A11" i="11"/>
  <c r="D11" i="11" s="1"/>
  <c r="D13" i="5"/>
  <c r="H5" i="14"/>
  <c r="B22" i="11"/>
  <c r="F44" i="9"/>
  <c r="C47" i="9"/>
  <c r="C40" i="9"/>
  <c r="C36" i="13"/>
  <c r="G27" i="14"/>
  <c r="F39" i="11"/>
  <c r="H5" i="13"/>
  <c r="D22" i="2"/>
  <c r="A6" i="13"/>
  <c r="C38" i="5"/>
  <c r="F5" i="9"/>
  <c r="B47" i="9"/>
  <c r="E13" i="13"/>
  <c r="I2" i="5"/>
  <c r="C29" i="14"/>
  <c r="A23" i="14"/>
  <c r="E7" i="11"/>
  <c r="J31" i="5"/>
  <c r="E28" i="14"/>
  <c r="B41" i="9"/>
  <c r="D19" i="13"/>
  <c r="C19" i="13"/>
  <c r="F37" i="11"/>
  <c r="B30" i="2"/>
  <c r="E49" i="7"/>
  <c r="A40" i="4"/>
  <c r="A41" i="11"/>
  <c r="A24" i="7"/>
  <c r="G24" i="7" s="1"/>
  <c r="G56" i="7"/>
  <c r="A21" i="7"/>
  <c r="G33" i="2"/>
  <c r="A44" i="7"/>
  <c r="G44" i="7" s="1"/>
  <c r="H51" i="14"/>
  <c r="D23" i="9"/>
  <c r="A47" i="2"/>
  <c r="G55" i="14"/>
  <c r="H30" i="11"/>
  <c r="D44" i="11"/>
  <c r="E53" i="14"/>
  <c r="C24" i="9"/>
  <c r="D53" i="11"/>
  <c r="D7" i="2"/>
  <c r="C4" i="9"/>
  <c r="D29" i="9"/>
  <c r="H37" i="11"/>
  <c r="H57" i="7"/>
  <c r="A43" i="11"/>
  <c r="F43" i="11" s="1"/>
  <c r="A45" i="2"/>
  <c r="G45" i="2" s="1"/>
  <c r="A38" i="4"/>
  <c r="A27" i="2"/>
  <c r="H4" i="11"/>
  <c r="E2" i="9"/>
  <c r="C13" i="14"/>
  <c r="E5" i="14"/>
  <c r="A22" i="5"/>
  <c r="A36" i="11"/>
  <c r="F36" i="11" s="1"/>
  <c r="H27" i="11"/>
  <c r="H19" i="13"/>
  <c r="A21" i="13"/>
  <c r="H25" i="7"/>
  <c r="C36" i="14"/>
  <c r="C19" i="5"/>
  <c r="E9" i="7"/>
  <c r="B23" i="9"/>
  <c r="E52" i="11"/>
  <c r="G20" i="7"/>
  <c r="G14" i="14"/>
  <c r="G20" i="13"/>
  <c r="C14" i="14"/>
  <c r="F14" i="7"/>
  <c r="H32" i="14"/>
  <c r="F8" i="9"/>
  <c r="C23" i="13"/>
  <c r="G18" i="2"/>
  <c r="E18" i="11"/>
  <c r="C19" i="9"/>
  <c r="G22" i="13"/>
  <c r="C14" i="13"/>
  <c r="D45" i="14"/>
  <c r="H18" i="7"/>
  <c r="H49" i="14"/>
  <c r="D5" i="9"/>
  <c r="G16" i="13"/>
  <c r="G40" i="7"/>
  <c r="F48" i="7"/>
  <c r="D12" i="5"/>
  <c r="F12" i="9"/>
  <c r="G21" i="2"/>
  <c r="E2" i="5"/>
  <c r="G23" i="2"/>
  <c r="I21" i="5"/>
  <c r="B55" i="11"/>
  <c r="H11" i="7"/>
  <c r="B56" i="11"/>
  <c r="E22" i="14"/>
  <c r="H30" i="7"/>
  <c r="F25" i="13"/>
  <c r="F12" i="7"/>
  <c r="F26" i="13"/>
  <c r="G18" i="14"/>
  <c r="J23" i="2"/>
  <c r="H11" i="14"/>
  <c r="D9" i="14"/>
  <c r="E40" i="9"/>
  <c r="B8" i="9"/>
  <c r="B18" i="9"/>
  <c r="H4" i="13"/>
  <c r="C26" i="13"/>
  <c r="H34" i="13"/>
  <c r="D11" i="13"/>
  <c r="C27" i="14"/>
  <c r="C5" i="2"/>
  <c r="D49" i="14"/>
  <c r="H53" i="14"/>
  <c r="G30" i="2"/>
  <c r="E36" i="2"/>
  <c r="F5" i="13"/>
  <c r="G18" i="7"/>
  <c r="F32" i="9"/>
  <c r="C29" i="2"/>
  <c r="D23" i="2"/>
  <c r="C12" i="13"/>
  <c r="D18" i="13"/>
  <c r="J46" i="2"/>
  <c r="E41" i="9"/>
  <c r="A46" i="14"/>
  <c r="H6" i="7"/>
  <c r="B18" i="11"/>
  <c r="H18" i="13"/>
  <c r="G29" i="2"/>
  <c r="G22" i="7"/>
  <c r="B25" i="9"/>
  <c r="D32" i="9"/>
  <c r="E45" i="9"/>
  <c r="G10" i="13"/>
  <c r="C13" i="13"/>
  <c r="C8" i="13"/>
  <c r="D3" i="13"/>
  <c r="F44" i="11"/>
  <c r="D14" i="14"/>
  <c r="J30" i="2"/>
  <c r="D34" i="9"/>
  <c r="E50" i="14"/>
  <c r="B31" i="2"/>
  <c r="A11" i="4"/>
  <c r="D36" i="2"/>
  <c r="B23" i="2"/>
  <c r="E32" i="13"/>
  <c r="I2" i="7"/>
  <c r="H33" i="13"/>
  <c r="H27" i="14"/>
  <c r="G46" i="14"/>
  <c r="I13" i="7"/>
  <c r="E11" i="2"/>
  <c r="H26" i="14"/>
  <c r="E35" i="11"/>
  <c r="E47" i="7"/>
  <c r="F45" i="9"/>
  <c r="F4" i="13"/>
  <c r="F27" i="11"/>
  <c r="I22" i="7"/>
  <c r="E36" i="13"/>
  <c r="F17" i="7"/>
  <c r="E55" i="14"/>
  <c r="I56" i="7"/>
  <c r="C17" i="5"/>
  <c r="E3" i="9"/>
  <c r="E19" i="13"/>
  <c r="F52" i="11"/>
  <c r="I3" i="5"/>
  <c r="E5" i="13"/>
  <c r="D20" i="2"/>
  <c r="C2" i="11"/>
  <c r="D36" i="11"/>
  <c r="C18" i="13"/>
  <c r="H10" i="14"/>
  <c r="B36" i="11"/>
  <c r="B10" i="13"/>
  <c r="E5" i="2"/>
  <c r="E21" i="7"/>
  <c r="D50" i="14"/>
  <c r="B12" i="5"/>
  <c r="B16" i="2"/>
  <c r="C34" i="9"/>
  <c r="E55" i="7"/>
  <c r="F26" i="7"/>
  <c r="G12" i="7"/>
  <c r="B24" i="5"/>
  <c r="E15" i="5"/>
  <c r="H26" i="5"/>
  <c r="C11" i="2"/>
  <c r="E23" i="5"/>
  <c r="G43" i="7"/>
  <c r="D26" i="11"/>
  <c r="H41" i="11"/>
  <c r="D39" i="11"/>
  <c r="B39" i="11"/>
  <c r="G42" i="2"/>
  <c r="H30" i="5"/>
  <c r="G52" i="7"/>
  <c r="E42" i="2"/>
  <c r="D32" i="5"/>
  <c r="C33" i="9"/>
  <c r="D39" i="14"/>
  <c r="E21" i="14"/>
  <c r="C56" i="14"/>
  <c r="C17" i="14"/>
  <c r="C18" i="14"/>
  <c r="E47" i="14"/>
  <c r="C49" i="14"/>
  <c r="G54" i="14"/>
  <c r="E33" i="14"/>
  <c r="H7" i="14"/>
  <c r="C32" i="14"/>
  <c r="A46" i="11"/>
  <c r="A7" i="13"/>
  <c r="A35" i="9"/>
  <c r="A13" i="2"/>
  <c r="A51" i="11"/>
  <c r="C4" i="5"/>
  <c r="D2" i="7"/>
  <c r="A5" i="5"/>
  <c r="A20" i="5"/>
  <c r="A12" i="11"/>
  <c r="B54" i="11"/>
  <c r="F50" i="7"/>
  <c r="A37" i="14"/>
  <c r="A2" i="4"/>
  <c r="J10" i="7"/>
  <c r="H29" i="11"/>
  <c r="B29" i="2"/>
  <c r="G25" i="7"/>
  <c r="G30" i="13"/>
  <c r="G4" i="13"/>
  <c r="A24" i="14"/>
  <c r="D43" i="11"/>
  <c r="E25" i="14"/>
  <c r="D33" i="2"/>
  <c r="D35" i="5"/>
  <c r="E28" i="7"/>
  <c r="F36" i="7"/>
  <c r="A19" i="11"/>
  <c r="G47" i="7"/>
  <c r="H26" i="11"/>
  <c r="A17" i="13"/>
  <c r="D11" i="2"/>
  <c r="B38" i="4"/>
  <c r="C22" i="14"/>
  <c r="E8" i="13"/>
  <c r="G6" i="7"/>
  <c r="E4" i="13"/>
  <c r="B45" i="4"/>
  <c r="F30" i="9"/>
  <c r="D4" i="11"/>
  <c r="E40" i="4"/>
  <c r="J38" i="4"/>
  <c r="E30" i="11"/>
  <c r="C11" i="5"/>
  <c r="H22" i="7"/>
  <c r="G24" i="9"/>
  <c r="D15" i="4"/>
  <c r="F17" i="13"/>
  <c r="F11" i="7"/>
  <c r="G26" i="14"/>
  <c r="D10" i="2"/>
  <c r="D15" i="11"/>
  <c r="C7" i="14"/>
  <c r="G39" i="9"/>
  <c r="B14" i="13"/>
  <c r="G32" i="13"/>
  <c r="E37" i="11"/>
  <c r="D56" i="7"/>
  <c r="G55" i="4"/>
  <c r="F11" i="13"/>
  <c r="F34" i="11"/>
  <c r="E6" i="7"/>
  <c r="D13" i="13"/>
  <c r="J7" i="5"/>
  <c r="E16" i="7"/>
  <c r="H44" i="7"/>
  <c r="E15" i="13"/>
  <c r="H47" i="14"/>
  <c r="I47" i="4"/>
  <c r="D4" i="9"/>
  <c r="H9" i="14"/>
  <c r="G31" i="2"/>
  <c r="J25" i="7"/>
  <c r="C9" i="4"/>
  <c r="F53" i="4"/>
  <c r="F39" i="9"/>
  <c r="B12" i="9"/>
  <c r="B16" i="13"/>
  <c r="G11" i="13"/>
  <c r="F32" i="13"/>
  <c r="B18" i="13"/>
  <c r="B5" i="9"/>
  <c r="F7" i="11"/>
  <c r="G53" i="14"/>
  <c r="D30" i="2"/>
  <c r="B19" i="11"/>
  <c r="C50" i="14"/>
  <c r="E25" i="7"/>
  <c r="B39" i="4"/>
  <c r="E29" i="9"/>
  <c r="E34" i="13"/>
  <c r="F6" i="13"/>
  <c r="A42" i="4"/>
  <c r="C41" i="14"/>
  <c r="F22" i="13"/>
  <c r="F33" i="4"/>
  <c r="F22" i="4"/>
  <c r="H51" i="11"/>
  <c r="G49" i="4"/>
  <c r="E27" i="2"/>
  <c r="E3" i="14"/>
  <c r="H34" i="11"/>
  <c r="C16" i="4"/>
  <c r="F41" i="9"/>
  <c r="C7" i="13"/>
  <c r="B24" i="13"/>
  <c r="E14" i="7"/>
  <c r="D37" i="14"/>
  <c r="I7" i="5"/>
  <c r="A23" i="11"/>
  <c r="A37" i="7"/>
  <c r="G51" i="14"/>
  <c r="G18" i="4"/>
  <c r="C40" i="4"/>
  <c r="F54" i="11"/>
  <c r="E17" i="13"/>
  <c r="G3" i="7"/>
  <c r="F4" i="11"/>
  <c r="B45" i="2"/>
  <c r="E43" i="9"/>
  <c r="C13" i="9"/>
  <c r="H12" i="13"/>
  <c r="D32" i="13"/>
  <c r="F53" i="11"/>
  <c r="D47" i="14"/>
  <c r="B3" i="5"/>
  <c r="G34" i="14"/>
  <c r="B42" i="2"/>
  <c r="A29" i="4"/>
  <c r="A8" i="5"/>
  <c r="C37" i="5"/>
  <c r="D53" i="7"/>
  <c r="G34" i="13"/>
  <c r="H3" i="4"/>
  <c r="J51" i="4"/>
  <c r="C30" i="4"/>
  <c r="F51" i="11"/>
  <c r="E25" i="11"/>
  <c r="C26" i="5"/>
  <c r="H6" i="4"/>
  <c r="D42" i="9"/>
  <c r="B23" i="13"/>
  <c r="D15" i="14"/>
  <c r="E30" i="2"/>
  <c r="E18" i="7"/>
  <c r="A38" i="9"/>
  <c r="E8" i="11"/>
  <c r="E47" i="9"/>
  <c r="E34" i="14"/>
  <c r="J3" i="4"/>
  <c r="I41" i="4"/>
  <c r="F25" i="11"/>
  <c r="B25" i="5"/>
  <c r="H38" i="7"/>
  <c r="G21" i="7"/>
  <c r="C34" i="14"/>
  <c r="J40" i="4"/>
  <c r="H21" i="13"/>
  <c r="G5" i="2"/>
  <c r="E8" i="5"/>
  <c r="G34" i="9"/>
  <c r="D34" i="14"/>
  <c r="D22" i="11"/>
  <c r="H3" i="14"/>
  <c r="E46" i="4"/>
  <c r="D33" i="13"/>
  <c r="B5" i="2"/>
  <c r="E8" i="2"/>
  <c r="E11" i="11"/>
  <c r="G7" i="2"/>
  <c r="E25" i="9"/>
  <c r="H24" i="7"/>
  <c r="I9" i="7"/>
  <c r="G35" i="14"/>
  <c r="H39" i="7"/>
  <c r="E31" i="2"/>
  <c r="J15" i="5"/>
  <c r="E13" i="11"/>
  <c r="E38" i="11"/>
  <c r="E33" i="11"/>
  <c r="G16" i="7"/>
  <c r="E32" i="5"/>
  <c r="D27" i="14"/>
  <c r="E42" i="14"/>
  <c r="E26" i="14"/>
  <c r="G45" i="14"/>
  <c r="G47" i="14"/>
  <c r="G10" i="14"/>
  <c r="C42" i="14"/>
  <c r="G12" i="14"/>
  <c r="C12" i="14"/>
  <c r="I55" i="4"/>
  <c r="H21" i="4"/>
  <c r="G22" i="4"/>
  <c r="D51" i="4"/>
  <c r="B15" i="4"/>
  <c r="H38" i="4"/>
  <c r="J56" i="4"/>
  <c r="B22" i="4"/>
  <c r="E47" i="4"/>
  <c r="H34" i="4"/>
  <c r="J47" i="4"/>
  <c r="D8" i="4"/>
  <c r="E44" i="4"/>
  <c r="C35" i="5"/>
  <c r="D10" i="13"/>
  <c r="B22" i="5"/>
  <c r="I8" i="4"/>
  <c r="D15" i="7"/>
  <c r="D44" i="7"/>
  <c r="F36" i="4"/>
  <c r="F34" i="13"/>
  <c r="I15" i="4"/>
  <c r="I12" i="4"/>
  <c r="I53" i="4"/>
  <c r="D22" i="13"/>
  <c r="H25" i="13"/>
  <c r="E22" i="4"/>
  <c r="C12" i="9"/>
  <c r="G56" i="4"/>
  <c r="G30" i="4"/>
  <c r="G44" i="4"/>
  <c r="D6" i="4"/>
  <c r="C21" i="2"/>
  <c r="C32" i="2"/>
  <c r="C14" i="2"/>
  <c r="C42" i="2"/>
  <c r="B35" i="11"/>
  <c r="I25" i="5"/>
  <c r="I37" i="5"/>
  <c r="I19" i="5"/>
  <c r="H42" i="4"/>
  <c r="D42" i="4"/>
  <c r="J35" i="7"/>
  <c r="D35" i="7"/>
  <c r="C23" i="11"/>
  <c r="E35" i="5"/>
  <c r="E7" i="5"/>
  <c r="E4" i="5"/>
  <c r="E18" i="5"/>
  <c r="D35" i="14"/>
  <c r="F37" i="7"/>
  <c r="A52" i="4"/>
  <c r="A31" i="13"/>
  <c r="A20" i="11"/>
  <c r="A19" i="7"/>
  <c r="A29" i="7"/>
  <c r="A5" i="7"/>
  <c r="A9" i="13"/>
  <c r="A9" i="5"/>
  <c r="A54" i="4"/>
  <c r="H20" i="11"/>
  <c r="D40" i="11"/>
  <c r="A35" i="2"/>
  <c r="A8" i="14"/>
  <c r="E10" i="2"/>
  <c r="J15" i="2"/>
  <c r="J41" i="2"/>
  <c r="E56" i="7"/>
  <c r="D7" i="11"/>
  <c r="A10" i="5"/>
  <c r="E16" i="14"/>
  <c r="G38" i="7"/>
  <c r="F45" i="11"/>
  <c r="H54" i="11"/>
  <c r="G16" i="14"/>
  <c r="A27" i="7"/>
  <c r="F27" i="7" s="1"/>
  <c r="A27" i="5"/>
  <c r="E6" i="14"/>
  <c r="C55" i="14"/>
  <c r="F26" i="11"/>
  <c r="D45" i="9"/>
  <c r="F25" i="7"/>
  <c r="E14" i="14"/>
  <c r="F23" i="13"/>
  <c r="G42" i="9"/>
  <c r="C30" i="13"/>
  <c r="F16" i="7"/>
  <c r="E20" i="13"/>
  <c r="F26" i="9"/>
  <c r="G15" i="13"/>
  <c r="B36" i="2"/>
  <c r="C28" i="5"/>
  <c r="G9" i="14"/>
  <c r="E46" i="7"/>
  <c r="B6" i="13"/>
  <c r="A31" i="14"/>
  <c r="G31" i="14" s="1"/>
  <c r="H14" i="5"/>
  <c r="I11" i="5"/>
  <c r="B50" i="11"/>
  <c r="C25" i="5"/>
  <c r="E17" i="14"/>
  <c r="I33" i="5"/>
  <c r="H35" i="11"/>
  <c r="G10" i="9"/>
  <c r="F28" i="9"/>
  <c r="G12" i="13"/>
  <c r="C20" i="13"/>
  <c r="F49" i="11"/>
  <c r="D7" i="5"/>
  <c r="E34" i="9"/>
  <c r="D41" i="2"/>
  <c r="A32" i="11"/>
  <c r="E23" i="9"/>
  <c r="D48" i="11"/>
  <c r="F33" i="9"/>
  <c r="E53" i="7"/>
  <c r="E3" i="7"/>
  <c r="C3" i="9"/>
  <c r="H25" i="5"/>
  <c r="C25" i="13"/>
  <c r="E27" i="14"/>
  <c r="F22" i="11"/>
  <c r="D8" i="2"/>
  <c r="D18" i="2"/>
  <c r="G14" i="2"/>
  <c r="F18" i="7"/>
  <c r="H37" i="5"/>
  <c r="D23" i="13"/>
  <c r="I28" i="7"/>
  <c r="F18" i="9"/>
  <c r="D21" i="2"/>
  <c r="F24" i="13"/>
  <c r="D13" i="14"/>
  <c r="G46" i="2"/>
  <c r="B4" i="13"/>
  <c r="D24" i="9"/>
  <c r="H14" i="7"/>
  <c r="I20" i="7"/>
  <c r="F20" i="7"/>
  <c r="H50" i="7"/>
  <c r="C7" i="9"/>
  <c r="C28" i="14"/>
  <c r="E22" i="11"/>
  <c r="H32" i="7"/>
  <c r="D11" i="5"/>
  <c r="E47" i="2"/>
  <c r="I15" i="5"/>
  <c r="E50" i="11"/>
  <c r="H52" i="11"/>
  <c r="H11" i="5"/>
  <c r="H12" i="7"/>
  <c r="C7" i="2"/>
  <c r="E13" i="14"/>
  <c r="C54" i="14"/>
  <c r="E39" i="14"/>
  <c r="G36" i="14"/>
  <c r="C6" i="14"/>
  <c r="A38" i="2"/>
  <c r="A3" i="2"/>
  <c r="A16" i="11"/>
  <c r="C24" i="5"/>
  <c r="A37" i="9"/>
  <c r="B37" i="9" s="1"/>
  <c r="H31" i="5"/>
  <c r="A42" i="7"/>
  <c r="G42" i="7" s="1"/>
  <c r="E18" i="14"/>
  <c r="A19" i="14"/>
  <c r="J20" i="2"/>
  <c r="H17" i="11"/>
  <c r="J32" i="5"/>
  <c r="G48" i="14"/>
  <c r="F46" i="4"/>
  <c r="F13" i="7"/>
  <c r="H11" i="13"/>
  <c r="B16" i="9"/>
  <c r="E30" i="4"/>
  <c r="H49" i="11"/>
  <c r="E10" i="4"/>
  <c r="F18" i="11"/>
  <c r="E24" i="9"/>
  <c r="G22" i="14"/>
  <c r="H2" i="9"/>
  <c r="D30" i="13"/>
  <c r="C26" i="9"/>
  <c r="H40" i="14"/>
  <c r="D20" i="13"/>
  <c r="E13" i="2"/>
  <c r="F46" i="7"/>
  <c r="A7" i="7"/>
  <c r="B25" i="4"/>
  <c r="B14" i="4"/>
  <c r="E39" i="7"/>
  <c r="B14" i="2"/>
  <c r="E18" i="2"/>
  <c r="E7" i="2"/>
  <c r="H44" i="9"/>
  <c r="D12" i="9"/>
  <c r="G36" i="13"/>
  <c r="D8" i="13"/>
  <c r="D5" i="2"/>
  <c r="F43" i="4"/>
  <c r="F11" i="11"/>
  <c r="E7" i="14"/>
  <c r="C27" i="2"/>
  <c r="E32" i="9"/>
  <c r="C3" i="13"/>
  <c r="H12" i="11"/>
  <c r="C19" i="2"/>
  <c r="B9" i="2"/>
  <c r="D17" i="9"/>
  <c r="D7" i="9"/>
  <c r="F45" i="7"/>
  <c r="C8" i="9"/>
  <c r="G38" i="13"/>
  <c r="F42" i="4"/>
  <c r="B4" i="5"/>
  <c r="B53" i="4"/>
  <c r="G26" i="7"/>
  <c r="G53" i="7"/>
  <c r="G41" i="2"/>
  <c r="E45" i="7"/>
  <c r="G25" i="9"/>
  <c r="D26" i="13"/>
  <c r="F38" i="7"/>
  <c r="F24" i="4"/>
  <c r="H55" i="11"/>
  <c r="C4" i="2"/>
  <c r="D44" i="2"/>
  <c r="D34" i="11"/>
  <c r="D54" i="11"/>
  <c r="C31" i="14"/>
  <c r="F29" i="9"/>
  <c r="F3" i="11"/>
  <c r="H34" i="14"/>
  <c r="H54" i="14"/>
  <c r="E3" i="5"/>
  <c r="G53" i="4"/>
  <c r="G16" i="2"/>
  <c r="H45" i="9"/>
  <c r="H21" i="7"/>
  <c r="G8" i="13"/>
  <c r="I53" i="7"/>
  <c r="D5" i="14"/>
  <c r="E36" i="9"/>
  <c r="F20" i="4"/>
  <c r="B20" i="2"/>
  <c r="G40" i="2"/>
  <c r="F56" i="11"/>
  <c r="E34" i="11"/>
  <c r="H15" i="7"/>
  <c r="E4" i="2"/>
  <c r="D20" i="7"/>
  <c r="H48" i="11"/>
  <c r="G32" i="2"/>
  <c r="E29" i="2"/>
  <c r="H12" i="14"/>
  <c r="G49" i="14"/>
  <c r="H42" i="14"/>
  <c r="H6" i="14"/>
  <c r="E9" i="9"/>
  <c r="B28" i="4"/>
  <c r="C50" i="4"/>
  <c r="G12" i="4"/>
  <c r="B8" i="4"/>
  <c r="H46" i="4"/>
  <c r="H16" i="4"/>
  <c r="D41" i="11"/>
  <c r="B34" i="13"/>
  <c r="H33" i="5"/>
  <c r="C14" i="5"/>
  <c r="F19" i="4"/>
  <c r="F3" i="13"/>
  <c r="I49" i="4"/>
  <c r="D39" i="7"/>
  <c r="C35" i="4"/>
  <c r="E41" i="14"/>
  <c r="G8" i="4"/>
  <c r="I6" i="4"/>
  <c r="H10" i="9"/>
  <c r="D37" i="13"/>
  <c r="C25" i="2"/>
  <c r="C41" i="2"/>
  <c r="C23" i="2"/>
  <c r="I18" i="5"/>
  <c r="I16" i="5"/>
  <c r="E42" i="4"/>
  <c r="E37" i="5"/>
  <c r="E26" i="5"/>
  <c r="D31" i="14"/>
  <c r="A9" i="11"/>
  <c r="A26" i="2"/>
  <c r="F2" i="14"/>
  <c r="F8" i="14" s="1"/>
  <c r="A33" i="7"/>
  <c r="H56" i="7"/>
  <c r="A44" i="14"/>
  <c r="D37" i="11"/>
  <c r="A43" i="2"/>
  <c r="A6" i="5"/>
  <c r="E43" i="2"/>
  <c r="A4" i="4"/>
  <c r="D30" i="9"/>
  <c r="A46" i="9"/>
  <c r="D46" i="9" s="1"/>
  <c r="A43" i="14"/>
  <c r="D30" i="11"/>
  <c r="A41" i="7"/>
  <c r="D41" i="14"/>
  <c r="E38" i="13"/>
  <c r="D9" i="2"/>
  <c r="E38" i="7"/>
  <c r="H15" i="13"/>
  <c r="C25" i="9"/>
  <c r="A51" i="7"/>
  <c r="A35" i="13"/>
  <c r="C35" i="14"/>
  <c r="F15" i="11"/>
  <c r="C21" i="9"/>
  <c r="G27" i="13"/>
  <c r="D51" i="14"/>
  <c r="G23" i="14"/>
  <c r="E17" i="11"/>
  <c r="D3" i="14"/>
  <c r="E11" i="5"/>
  <c r="F11" i="9"/>
  <c r="F15" i="13"/>
  <c r="D26" i="14"/>
  <c r="A34" i="7"/>
  <c r="F34" i="7" s="1"/>
  <c r="D3" i="9"/>
  <c r="F48" i="11"/>
  <c r="H10" i="7"/>
  <c r="J21" i="2"/>
  <c r="J23" i="5"/>
  <c r="E30" i="13"/>
  <c r="G50" i="14"/>
  <c r="G11" i="2"/>
  <c r="D43" i="9"/>
  <c r="B18" i="5"/>
  <c r="E37" i="2"/>
  <c r="H44" i="11"/>
  <c r="G11" i="7"/>
  <c r="E16" i="9"/>
  <c r="C26" i="14"/>
  <c r="E49" i="14"/>
  <c r="F2" i="2"/>
  <c r="A12" i="2"/>
  <c r="C2" i="7"/>
  <c r="A20" i="9"/>
  <c r="H19" i="5"/>
  <c r="B23" i="5"/>
  <c r="E54" i="11"/>
  <c r="D9" i="4"/>
  <c r="A20" i="14"/>
  <c r="B19" i="4"/>
  <c r="B30" i="5"/>
  <c r="F8" i="13"/>
  <c r="J34" i="2"/>
  <c r="H44" i="4"/>
  <c r="F16" i="2"/>
  <c r="D39" i="9"/>
  <c r="B16" i="5"/>
  <c r="G29" i="9"/>
  <c r="J12" i="5"/>
  <c r="C36" i="4"/>
  <c r="B35" i="9"/>
  <c r="E27" i="13"/>
  <c r="D17" i="14"/>
  <c r="F37" i="9"/>
  <c r="C53" i="4"/>
  <c r="E16" i="13"/>
  <c r="C20" i="2"/>
  <c r="H48" i="7"/>
  <c r="B35" i="4"/>
  <c r="F38" i="11"/>
  <c r="F10" i="7"/>
  <c r="F5" i="11"/>
  <c r="F18" i="2"/>
  <c r="E17" i="7"/>
  <c r="D6" i="14"/>
  <c r="A39" i="2"/>
  <c r="H10" i="11"/>
  <c r="H8" i="13"/>
  <c r="F7" i="9"/>
  <c r="B21" i="2"/>
  <c r="G22" i="2"/>
  <c r="C18" i="2"/>
  <c r="G7" i="13"/>
  <c r="B4" i="11"/>
  <c r="D29" i="14"/>
  <c r="J21" i="5"/>
  <c r="I44" i="7"/>
  <c r="H14" i="13"/>
  <c r="D26" i="7"/>
  <c r="C28" i="2"/>
  <c r="B16" i="11"/>
  <c r="G27" i="9"/>
  <c r="G29" i="14"/>
  <c r="E48" i="14"/>
  <c r="J30" i="4"/>
  <c r="D3" i="4"/>
  <c r="D21" i="4"/>
  <c r="D23" i="7"/>
  <c r="C22" i="5"/>
  <c r="I28" i="5"/>
  <c r="F30" i="13"/>
  <c r="H10" i="5"/>
  <c r="G38" i="4"/>
  <c r="H30" i="9"/>
  <c r="C46" i="2"/>
  <c r="I36" i="5"/>
  <c r="I38" i="5"/>
  <c r="B23" i="11"/>
  <c r="E14" i="5"/>
  <c r="D37" i="7"/>
  <c r="F35" i="13"/>
  <c r="A22" i="9"/>
  <c r="A7" i="4"/>
  <c r="A6" i="2"/>
  <c r="A6" i="9"/>
  <c r="B49" i="11"/>
  <c r="F9" i="14"/>
  <c r="D13" i="11"/>
  <c r="F9" i="9"/>
  <c r="A31" i="11"/>
  <c r="G15" i="7"/>
  <c r="J37" i="2"/>
  <c r="B21" i="5"/>
  <c r="B7" i="4"/>
  <c r="C21" i="5"/>
  <c r="J17" i="4"/>
  <c r="J25" i="2"/>
  <c r="F50" i="11"/>
  <c r="H46" i="7"/>
  <c r="F19" i="14"/>
  <c r="E14" i="13"/>
  <c r="A6" i="11"/>
  <c r="D5" i="11"/>
  <c r="B43" i="2"/>
  <c r="F7" i="13"/>
  <c r="H55" i="14"/>
  <c r="B31" i="5"/>
  <c r="B56" i="4"/>
  <c r="F12" i="2"/>
  <c r="D29" i="11"/>
  <c r="F50" i="4"/>
  <c r="D22" i="9"/>
  <c r="H43" i="14"/>
  <c r="E12" i="7"/>
  <c r="F53" i="14"/>
  <c r="C3" i="14"/>
  <c r="H36" i="11"/>
  <c r="C31" i="5"/>
  <c r="H35" i="4"/>
  <c r="B22" i="9"/>
  <c r="A28" i="13"/>
  <c r="H16" i="14"/>
  <c r="D36" i="9"/>
  <c r="H13" i="5"/>
  <c r="A17" i="2"/>
  <c r="A5" i="4"/>
  <c r="F47" i="4"/>
  <c r="D10" i="7"/>
  <c r="E5" i="11"/>
  <c r="J40" i="7"/>
  <c r="D9" i="9"/>
  <c r="G33" i="13"/>
  <c r="A54" i="7"/>
  <c r="C3" i="7"/>
  <c r="A8" i="7"/>
  <c r="F2" i="5"/>
  <c r="G31" i="7"/>
  <c r="F12" i="13"/>
  <c r="J47" i="2"/>
  <c r="D24" i="5"/>
  <c r="B26" i="11"/>
  <c r="B20" i="9"/>
  <c r="A23" i="4"/>
  <c r="H33" i="9"/>
  <c r="G21" i="14"/>
  <c r="G52" i="4"/>
  <c r="F15" i="5"/>
  <c r="B8" i="2"/>
  <c r="C16" i="14"/>
  <c r="B11" i="13"/>
  <c r="C11" i="14"/>
  <c r="B24" i="9"/>
  <c r="H17" i="5"/>
  <c r="B25" i="11"/>
  <c r="H33" i="14"/>
  <c r="E40" i="2"/>
  <c r="D6" i="2"/>
  <c r="C40" i="7"/>
  <c r="E20" i="9"/>
  <c r="D13" i="9"/>
  <c r="H40" i="9"/>
  <c r="E18" i="13"/>
  <c r="C15" i="13"/>
  <c r="B3" i="13"/>
  <c r="E24" i="7"/>
  <c r="E21" i="2"/>
  <c r="F55" i="11"/>
  <c r="F48" i="4"/>
  <c r="C43" i="9"/>
  <c r="J36" i="2"/>
  <c r="H50" i="14"/>
  <c r="B32" i="2"/>
  <c r="H3" i="7"/>
  <c r="J33" i="4"/>
  <c r="H45" i="4"/>
  <c r="C45" i="4"/>
  <c r="B7" i="9"/>
  <c r="G26" i="9"/>
  <c r="J8" i="7"/>
  <c r="B9" i="13"/>
  <c r="C37" i="13"/>
  <c r="E45" i="14"/>
  <c r="B48" i="11"/>
  <c r="A14" i="11"/>
  <c r="E53" i="4"/>
  <c r="E30" i="7"/>
  <c r="F4" i="9"/>
  <c r="H52" i="7"/>
  <c r="E37" i="4"/>
  <c r="A42" i="11"/>
  <c r="H21" i="5"/>
  <c r="F7" i="2"/>
  <c r="H28" i="9"/>
  <c r="B17" i="13"/>
  <c r="F45" i="4"/>
  <c r="J21" i="4"/>
  <c r="B13" i="13"/>
  <c r="B13" i="9"/>
  <c r="F54" i="4"/>
  <c r="H22" i="14"/>
  <c r="E30" i="9"/>
  <c r="G6" i="13"/>
  <c r="C29" i="9"/>
  <c r="H6" i="9"/>
  <c r="E32" i="2"/>
  <c r="C10" i="5"/>
  <c r="B19" i="9"/>
  <c r="E34" i="4"/>
  <c r="C9" i="9"/>
  <c r="F31" i="13"/>
  <c r="C34" i="2"/>
  <c r="F43" i="9"/>
  <c r="H26" i="13"/>
  <c r="G50" i="7"/>
  <c r="D7" i="14"/>
  <c r="E17" i="2"/>
  <c r="B47" i="2"/>
  <c r="G8" i="9"/>
  <c r="F49" i="14"/>
  <c r="F24" i="5"/>
  <c r="F38" i="5"/>
  <c r="I31" i="7"/>
  <c r="G19" i="14"/>
  <c r="D40" i="4"/>
  <c r="G17" i="13"/>
  <c r="I46" i="7"/>
  <c r="G23" i="7"/>
  <c r="F14" i="2"/>
  <c r="E50" i="7"/>
  <c r="I34" i="7"/>
  <c r="B30" i="4"/>
  <c r="C42" i="11"/>
  <c r="C38" i="14"/>
  <c r="B45" i="11"/>
  <c r="I6" i="5"/>
  <c r="C43" i="7"/>
  <c r="D25" i="2"/>
  <c r="D37" i="2"/>
  <c r="D31" i="11"/>
  <c r="H3" i="11"/>
  <c r="J52" i="7"/>
  <c r="B7" i="2"/>
  <c r="F32" i="14"/>
  <c r="G7" i="14"/>
  <c r="F24" i="14"/>
  <c r="F12" i="14"/>
  <c r="E20" i="14"/>
  <c r="D10" i="11"/>
  <c r="E18" i="4"/>
  <c r="H20" i="4"/>
  <c r="I46" i="4"/>
  <c r="D38" i="4"/>
  <c r="E41" i="4"/>
  <c r="I29" i="4"/>
  <c r="G34" i="4"/>
  <c r="C16" i="13"/>
  <c r="B33" i="5"/>
  <c r="I22" i="5"/>
  <c r="E15" i="7"/>
  <c r="B14" i="5"/>
  <c r="F30" i="4"/>
  <c r="F10" i="13"/>
  <c r="I9" i="4"/>
  <c r="I10" i="5"/>
  <c r="E26" i="13"/>
  <c r="H12" i="9"/>
  <c r="G19" i="4"/>
  <c r="G3" i="4"/>
  <c r="E33" i="4"/>
  <c r="H43" i="9"/>
  <c r="C15" i="2"/>
  <c r="C10" i="2"/>
  <c r="F54" i="7"/>
  <c r="F7" i="5"/>
  <c r="F16" i="5"/>
  <c r="I12" i="5"/>
  <c r="I23" i="5"/>
  <c r="G42" i="4"/>
  <c r="B14" i="11"/>
  <c r="E35" i="7"/>
  <c r="E12" i="5"/>
  <c r="E5" i="5"/>
  <c r="H37" i="7"/>
  <c r="E35" i="13"/>
  <c r="G29" i="4"/>
  <c r="F32" i="11"/>
  <c r="B8" i="5"/>
  <c r="F38" i="9"/>
  <c r="H34" i="7"/>
  <c r="E11" i="4"/>
  <c r="I43" i="7"/>
  <c r="I48" i="7"/>
  <c r="I18" i="7"/>
  <c r="I16" i="7"/>
  <c r="I57" i="7"/>
  <c r="C38" i="11"/>
  <c r="C19" i="11"/>
  <c r="C13" i="11"/>
  <c r="C12" i="11"/>
  <c r="E12" i="14"/>
  <c r="F40" i="14"/>
  <c r="C39" i="14"/>
  <c r="H18" i="9"/>
  <c r="B15" i="13"/>
  <c r="D21" i="14"/>
  <c r="H4" i="4"/>
  <c r="A13" i="4"/>
  <c r="D36" i="5"/>
  <c r="H47" i="9"/>
  <c r="D55" i="14"/>
  <c r="H14" i="14"/>
  <c r="J11" i="7"/>
  <c r="E33" i="13"/>
  <c r="C51" i="7"/>
  <c r="D19" i="14"/>
  <c r="F30" i="2"/>
  <c r="H29" i="9"/>
  <c r="C17" i="9"/>
  <c r="B10" i="9"/>
  <c r="E48" i="7"/>
  <c r="B24" i="4"/>
  <c r="E33" i="2"/>
  <c r="F9" i="2"/>
  <c r="B28" i="5"/>
  <c r="G11" i="9"/>
  <c r="C31" i="13"/>
  <c r="G38" i="14"/>
  <c r="D10" i="14"/>
  <c r="H3" i="5"/>
  <c r="E57" i="14"/>
  <c r="A14" i="9"/>
  <c r="F34" i="14"/>
  <c r="G12" i="9"/>
  <c r="E36" i="5"/>
  <c r="D22" i="14"/>
  <c r="C6" i="2"/>
  <c r="F45" i="14"/>
  <c r="D7" i="7"/>
  <c r="D14" i="11"/>
  <c r="J6" i="2"/>
  <c r="D11" i="14"/>
  <c r="E23" i="14"/>
  <c r="D18" i="9"/>
  <c r="E22" i="7"/>
  <c r="D48" i="14"/>
  <c r="F24" i="9"/>
  <c r="I30" i="5"/>
  <c r="F49" i="7"/>
  <c r="I31" i="5"/>
  <c r="G3" i="2"/>
  <c r="C23" i="5"/>
  <c r="E12" i="11"/>
  <c r="G28" i="2"/>
  <c r="C12" i="7"/>
  <c r="E42" i="9"/>
  <c r="E36" i="14"/>
  <c r="H56" i="14"/>
  <c r="E54" i="14"/>
  <c r="F25" i="14"/>
  <c r="E10" i="11"/>
  <c r="H36" i="4"/>
  <c r="C47" i="4"/>
  <c r="I14" i="4"/>
  <c r="G46" i="4"/>
  <c r="D55" i="4"/>
  <c r="D45" i="4"/>
  <c r="E41" i="11"/>
  <c r="H28" i="13"/>
  <c r="E33" i="5"/>
  <c r="B6" i="5"/>
  <c r="J28" i="5"/>
  <c r="G47" i="2"/>
  <c r="F16" i="13"/>
  <c r="I30" i="4"/>
  <c r="E6" i="11"/>
  <c r="B26" i="13"/>
  <c r="I22" i="4"/>
  <c r="G39" i="4"/>
  <c r="G9" i="4"/>
  <c r="J6" i="4"/>
  <c r="H11" i="9"/>
  <c r="B17" i="2"/>
  <c r="C13" i="2"/>
  <c r="C40" i="2"/>
  <c r="H54" i="7"/>
  <c r="F22" i="5"/>
  <c r="F23" i="5"/>
  <c r="I24" i="5"/>
  <c r="E23" i="11"/>
  <c r="E31" i="5"/>
  <c r="E24" i="5"/>
  <c r="E16" i="5"/>
  <c r="H35" i="14"/>
  <c r="F31" i="14"/>
  <c r="G51" i="7"/>
  <c r="D35" i="13"/>
  <c r="J39" i="2"/>
  <c r="E29" i="4"/>
  <c r="C29" i="4"/>
  <c r="D32" i="11"/>
  <c r="B32" i="11"/>
  <c r="F8" i="5"/>
  <c r="H8" i="5"/>
  <c r="E46" i="14"/>
  <c r="G38" i="9"/>
  <c r="C34" i="7"/>
  <c r="D34" i="7"/>
  <c r="D14" i="9"/>
  <c r="C14" i="9"/>
  <c r="J11" i="4"/>
  <c r="G11" i="4"/>
  <c r="I35" i="7"/>
  <c r="I10" i="7"/>
  <c r="I6" i="7"/>
  <c r="I8" i="7"/>
  <c r="I38" i="7"/>
  <c r="I3" i="7"/>
  <c r="I54" i="7"/>
  <c r="I49" i="7"/>
  <c r="I32" i="7"/>
  <c r="C22" i="11"/>
  <c r="C3" i="11"/>
  <c r="C18" i="11"/>
  <c r="C37" i="11"/>
  <c r="C39" i="11"/>
  <c r="C20" i="11"/>
  <c r="C17" i="11"/>
  <c r="C31" i="11"/>
  <c r="C56" i="11"/>
  <c r="C10" i="11"/>
  <c r="C53" i="11"/>
  <c r="C44" i="11"/>
  <c r="C16" i="11"/>
  <c r="I14" i="5"/>
  <c r="G15" i="4"/>
  <c r="B47" i="4"/>
  <c r="E17" i="5"/>
  <c r="H31" i="14"/>
  <c r="G35" i="13"/>
  <c r="D29" i="4"/>
  <c r="D46" i="14"/>
  <c r="B38" i="9"/>
  <c r="G34" i="7"/>
  <c r="G14" i="9"/>
  <c r="I11" i="4"/>
  <c r="I19" i="7"/>
  <c r="I45" i="7"/>
  <c r="I17" i="7"/>
  <c r="I36" i="7"/>
  <c r="I14" i="7"/>
  <c r="C7" i="11"/>
  <c r="C52" i="11"/>
  <c r="C51" i="11"/>
  <c r="C49" i="11"/>
  <c r="C43" i="11"/>
  <c r="C25" i="11"/>
  <c r="B12" i="11"/>
  <c r="E12" i="2"/>
  <c r="H2" i="2"/>
  <c r="H41" i="2"/>
  <c r="H25" i="2"/>
  <c r="H9" i="2"/>
  <c r="H38" i="2"/>
  <c r="H28" i="2"/>
  <c r="H11" i="2"/>
  <c r="H36" i="2"/>
  <c r="H43" i="2"/>
  <c r="H15" i="2"/>
  <c r="H30" i="2"/>
  <c r="H4" i="2"/>
  <c r="H29" i="2"/>
  <c r="H13" i="2"/>
  <c r="H26" i="2"/>
  <c r="H14" i="2"/>
  <c r="H12" i="2"/>
  <c r="H27" i="2"/>
  <c r="H44" i="2"/>
  <c r="H46" i="2"/>
  <c r="H22" i="2"/>
  <c r="H31" i="2"/>
  <c r="D28" i="2"/>
  <c r="E9" i="2"/>
  <c r="F28" i="7"/>
  <c r="E13" i="7"/>
  <c r="D29" i="7"/>
  <c r="D57" i="7"/>
  <c r="G9" i="7"/>
  <c r="E29" i="7"/>
  <c r="H53" i="7"/>
  <c r="C48" i="7"/>
  <c r="D19" i="7"/>
  <c r="C49" i="7"/>
  <c r="F30" i="7"/>
  <c r="G15" i="2"/>
  <c r="F15" i="2"/>
  <c r="D14" i="2"/>
  <c r="E30" i="14"/>
  <c r="G46" i="9"/>
  <c r="C42" i="9"/>
  <c r="B42" i="9"/>
  <c r="E46" i="9"/>
  <c r="C46" i="9"/>
  <c r="B43" i="11"/>
  <c r="B26" i="9"/>
  <c r="B45" i="9"/>
  <c r="B21" i="9"/>
  <c r="B40" i="9"/>
  <c r="B39" i="9"/>
  <c r="H27" i="7"/>
  <c r="C40" i="14"/>
  <c r="C53" i="14"/>
  <c r="C25" i="14"/>
  <c r="B37" i="5"/>
  <c r="H22" i="5"/>
  <c r="J19" i="5"/>
  <c r="B11" i="5"/>
  <c r="C36" i="5"/>
  <c r="J4" i="5"/>
  <c r="B17" i="5"/>
  <c r="D22" i="5"/>
  <c r="J3" i="5"/>
  <c r="J18" i="5"/>
  <c r="C27" i="5"/>
  <c r="C16" i="5"/>
  <c r="D30" i="5"/>
  <c r="H4" i="5"/>
  <c r="H20" i="5"/>
  <c r="H18" i="5"/>
  <c r="B32" i="5"/>
  <c r="H36" i="5"/>
  <c r="D15" i="5"/>
  <c r="C32" i="5"/>
  <c r="D16" i="7"/>
  <c r="J40" i="2"/>
  <c r="D27" i="2"/>
  <c r="B27" i="2"/>
  <c r="D3" i="7"/>
  <c r="B29" i="11"/>
  <c r="E13" i="9"/>
  <c r="E17" i="9"/>
  <c r="E40" i="7"/>
  <c r="H36" i="13"/>
  <c r="G23" i="13"/>
  <c r="H16" i="13"/>
  <c r="D27" i="13"/>
  <c r="E11" i="13"/>
  <c r="H13" i="13"/>
  <c r="D21" i="13"/>
  <c r="E9" i="13"/>
  <c r="H10" i="13"/>
  <c r="B12" i="13"/>
  <c r="B30" i="13"/>
  <c r="E38" i="2"/>
  <c r="B38" i="2"/>
  <c r="F38" i="2"/>
  <c r="E46" i="11"/>
  <c r="F46" i="11"/>
  <c r="B46" i="11"/>
  <c r="F46" i="2"/>
  <c r="F21" i="2"/>
  <c r="F8" i="2"/>
  <c r="F32" i="2"/>
  <c r="F23" i="2"/>
  <c r="F10" i="2"/>
  <c r="F19" i="2"/>
  <c r="F41" i="2"/>
  <c r="E7" i="13"/>
  <c r="H7" i="13"/>
  <c r="B3" i="2"/>
  <c r="J3" i="2"/>
  <c r="J36" i="7"/>
  <c r="J14" i="7"/>
  <c r="J23" i="7"/>
  <c r="J9" i="7"/>
  <c r="J39" i="7"/>
  <c r="J31" i="7"/>
  <c r="J20" i="7"/>
  <c r="J44" i="7"/>
  <c r="J38" i="7"/>
  <c r="J6" i="7"/>
  <c r="J26" i="7"/>
  <c r="J13" i="7"/>
  <c r="E35" i="9"/>
  <c r="D35" i="9"/>
  <c r="F35" i="9"/>
  <c r="J13" i="2"/>
  <c r="B13" i="2"/>
  <c r="F16" i="11"/>
  <c r="E16" i="11"/>
  <c r="D51" i="11"/>
  <c r="B51" i="11"/>
  <c r="C12" i="2"/>
  <c r="G12" i="2"/>
  <c r="D46" i="7"/>
  <c r="D43" i="7"/>
  <c r="D47" i="7"/>
  <c r="D14" i="7"/>
  <c r="D12" i="7"/>
  <c r="D55" i="7"/>
  <c r="D49" i="7"/>
  <c r="D9" i="7"/>
  <c r="D45" i="7"/>
  <c r="D22" i="7"/>
  <c r="D28" i="7"/>
  <c r="H5" i="5"/>
  <c r="B5" i="5"/>
  <c r="C37" i="9"/>
  <c r="G37" i="9"/>
  <c r="C10" i="7"/>
  <c r="C38" i="7"/>
  <c r="C25" i="7"/>
  <c r="C6" i="7"/>
  <c r="C22" i="7"/>
  <c r="C53" i="7"/>
  <c r="C16" i="7"/>
  <c r="C24" i="7"/>
  <c r="C46" i="7"/>
  <c r="C56" i="7"/>
  <c r="C20" i="7"/>
  <c r="D12" i="11"/>
  <c r="F37" i="14"/>
  <c r="H37" i="14"/>
  <c r="D20" i="9"/>
  <c r="F20" i="9"/>
  <c r="H55" i="4"/>
  <c r="B12" i="4"/>
  <c r="E6" i="4"/>
  <c r="G5" i="4"/>
  <c r="D10" i="4"/>
  <c r="J4" i="4"/>
  <c r="C18" i="4"/>
  <c r="B23" i="4"/>
  <c r="H13" i="4"/>
  <c r="G21" i="4"/>
  <c r="J19" i="4"/>
  <c r="F9" i="4"/>
  <c r="E8" i="4"/>
  <c r="D36" i="4"/>
  <c r="D13" i="4"/>
  <c r="G36" i="4"/>
  <c r="J24" i="4"/>
  <c r="F23" i="4"/>
  <c r="F16" i="4"/>
  <c r="C33" i="4"/>
  <c r="D30" i="4"/>
  <c r="E43" i="4"/>
  <c r="D17" i="4"/>
  <c r="I50" i="4"/>
  <c r="F41" i="4"/>
  <c r="B33" i="4"/>
  <c r="J25" i="4"/>
  <c r="E15" i="4"/>
  <c r="D34" i="4"/>
  <c r="B42" i="4"/>
  <c r="B40" i="4"/>
  <c r="C14" i="4"/>
  <c r="F5" i="4"/>
  <c r="J43" i="4"/>
  <c r="F12" i="4"/>
  <c r="B51" i="4"/>
  <c r="B3" i="4"/>
  <c r="C38" i="4"/>
  <c r="H15" i="4"/>
  <c r="F21" i="4"/>
  <c r="C25" i="4"/>
  <c r="D44" i="4"/>
  <c r="B44" i="4"/>
  <c r="B46" i="4"/>
  <c r="H48" i="4"/>
  <c r="G37" i="4"/>
  <c r="C44" i="4"/>
  <c r="I48" i="4"/>
  <c r="H17" i="4"/>
  <c r="I36" i="4"/>
  <c r="B34" i="4"/>
  <c r="D18" i="4"/>
  <c r="I56" i="4"/>
  <c r="C28" i="4"/>
  <c r="I20" i="4"/>
  <c r="I34" i="4"/>
  <c r="D49" i="4"/>
  <c r="E16" i="4"/>
  <c r="E9" i="4"/>
  <c r="B17" i="4"/>
  <c r="J41" i="4"/>
  <c r="B10" i="4"/>
  <c r="B20" i="4"/>
  <c r="C15" i="4"/>
  <c r="J28" i="4"/>
  <c r="B50" i="4"/>
  <c r="D22" i="4"/>
  <c r="C52" i="4"/>
  <c r="E14" i="4"/>
  <c r="J35" i="4"/>
  <c r="C20" i="4"/>
  <c r="J55" i="4"/>
  <c r="D7" i="4"/>
  <c r="E54" i="4"/>
  <c r="C49" i="4"/>
  <c r="J9" i="4"/>
  <c r="E49" i="4"/>
  <c r="H37" i="4"/>
  <c r="J48" i="4"/>
  <c r="I45" i="4"/>
  <c r="I7" i="4"/>
  <c r="I40" i="4"/>
  <c r="E24" i="4"/>
  <c r="F10" i="4"/>
  <c r="D12" i="4"/>
  <c r="E19" i="4"/>
  <c r="E48" i="4"/>
  <c r="J37" i="4"/>
  <c r="C55" i="4"/>
  <c r="B48" i="4"/>
  <c r="F8" i="4"/>
  <c r="E28" i="4"/>
  <c r="D14" i="4"/>
  <c r="J44" i="4"/>
  <c r="B49" i="4"/>
  <c r="E51" i="4"/>
  <c r="D24" i="4"/>
  <c r="C37" i="4"/>
  <c r="E56" i="4"/>
  <c r="H30" i="4"/>
  <c r="D52" i="4"/>
  <c r="H42" i="7"/>
  <c r="J42" i="7"/>
  <c r="F42" i="7"/>
  <c r="C42" i="7"/>
  <c r="D24" i="14"/>
  <c r="C19" i="14"/>
  <c r="E19" i="14"/>
  <c r="D19" i="11"/>
  <c r="H17" i="13"/>
  <c r="F20" i="14"/>
  <c r="H25" i="9"/>
  <c r="H34" i="9"/>
  <c r="H26" i="9"/>
  <c r="H17" i="9"/>
  <c r="H5" i="9"/>
  <c r="H3" i="9"/>
  <c r="G7" i="7"/>
  <c r="J7" i="7"/>
  <c r="E22" i="9"/>
  <c r="H22" i="9"/>
  <c r="F22" i="9"/>
  <c r="J52" i="4"/>
  <c r="E9" i="11"/>
  <c r="D9" i="11"/>
  <c r="B9" i="11"/>
  <c r="B31" i="13"/>
  <c r="E20" i="11"/>
  <c r="C26" i="2"/>
  <c r="B26" i="2"/>
  <c r="F26" i="2"/>
  <c r="G19" i="7"/>
  <c r="E19" i="7"/>
  <c r="G29" i="7"/>
  <c r="J29" i="7"/>
  <c r="C5" i="7"/>
  <c r="F5" i="7"/>
  <c r="H5" i="7"/>
  <c r="J5" i="7"/>
  <c r="H9" i="13"/>
  <c r="G9" i="13"/>
  <c r="F23" i="14"/>
  <c r="F30" i="14"/>
  <c r="F18" i="14"/>
  <c r="F27" i="14"/>
  <c r="F29" i="14"/>
  <c r="F13" i="14"/>
  <c r="F42" i="14"/>
  <c r="F54" i="14"/>
  <c r="F48" i="14"/>
  <c r="F57" i="14"/>
  <c r="F50" i="14"/>
  <c r="F5" i="14"/>
  <c r="F28" i="14"/>
  <c r="F56" i="14"/>
  <c r="F17" i="14"/>
  <c r="E9" i="5"/>
  <c r="H9" i="5"/>
  <c r="F9" i="5"/>
  <c r="G6" i="2"/>
  <c r="I54" i="4"/>
  <c r="D33" i="7"/>
  <c r="E33" i="7"/>
  <c r="J33" i="7"/>
  <c r="F6" i="9"/>
  <c r="D6" i="9"/>
  <c r="J35" i="2"/>
  <c r="E35" i="2"/>
  <c r="G35" i="2"/>
  <c r="B35" i="2"/>
  <c r="C44" i="14"/>
  <c r="E44" i="14"/>
  <c r="E8" i="14"/>
  <c r="H8" i="14"/>
  <c r="G8" i="14"/>
  <c r="E31" i="11"/>
  <c r="F31" i="11"/>
  <c r="B6" i="11"/>
  <c r="H6" i="11"/>
  <c r="F28" i="13"/>
  <c r="E28" i="13"/>
  <c r="G17" i="2"/>
  <c r="F17" i="2"/>
  <c r="J5" i="4"/>
  <c r="C5" i="4"/>
  <c r="J54" i="7"/>
  <c r="D54" i="7"/>
  <c r="G8" i="7"/>
  <c r="H8" i="7"/>
  <c r="F11" i="5"/>
  <c r="F20" i="5"/>
  <c r="F28" i="5"/>
  <c r="F35" i="5"/>
  <c r="F30" i="5"/>
  <c r="F12" i="5"/>
  <c r="F27" i="5"/>
  <c r="F21" i="5"/>
  <c r="F19" i="5"/>
  <c r="F36" i="5"/>
  <c r="C23" i="4"/>
  <c r="C14" i="11"/>
  <c r="F14" i="11"/>
  <c r="B42" i="11"/>
  <c r="E42" i="11"/>
  <c r="E13" i="4"/>
  <c r="G13" i="4"/>
  <c r="H14" i="9"/>
  <c r="E7" i="7"/>
  <c r="C18" i="9"/>
  <c r="F3" i="7"/>
  <c r="C10" i="14"/>
  <c r="C26" i="7"/>
  <c r="J36" i="5"/>
  <c r="E3" i="11"/>
  <c r="D42" i="11"/>
  <c r="D17" i="11"/>
  <c r="D38" i="14"/>
  <c r="A15" i="9"/>
  <c r="J25" i="5"/>
  <c r="A24" i="2"/>
  <c r="H37" i="13"/>
  <c r="B44" i="2"/>
  <c r="D36" i="14"/>
  <c r="D15" i="13"/>
  <c r="H28" i="14"/>
  <c r="E44" i="7"/>
  <c r="B2" i="7"/>
  <c r="D34" i="13"/>
  <c r="C24" i="13"/>
  <c r="D23" i="14"/>
  <c r="C16" i="2"/>
  <c r="F40" i="7"/>
  <c r="E23" i="13"/>
  <c r="A21" i="11"/>
  <c r="D32" i="2"/>
  <c r="H6" i="5"/>
  <c r="B37" i="11"/>
  <c r="C30" i="14"/>
  <c r="G13" i="14"/>
  <c r="G2" i="5"/>
  <c r="D56" i="11"/>
  <c r="B55" i="4"/>
  <c r="E15" i="2"/>
  <c r="H51" i="4"/>
  <c r="G35" i="5"/>
  <c r="H40" i="11"/>
  <c r="A29" i="5"/>
  <c r="H19" i="14"/>
  <c r="E15" i="14"/>
  <c r="B17" i="9"/>
  <c r="C8" i="2"/>
  <c r="H8" i="9"/>
  <c r="J10" i="2"/>
  <c r="B38" i="13"/>
  <c r="D41" i="7"/>
  <c r="H46" i="9"/>
  <c r="F36" i="2"/>
  <c r="C30" i="2"/>
  <c r="F20" i="13"/>
  <c r="G56" i="14"/>
  <c r="I30" i="7"/>
  <c r="D6" i="13"/>
  <c r="J45" i="7"/>
  <c r="D27" i="5"/>
  <c r="H49" i="7"/>
  <c r="C20" i="14"/>
  <c r="E45" i="4"/>
  <c r="G41" i="4"/>
  <c r="C15" i="7"/>
  <c r="I37" i="4"/>
  <c r="G48" i="4"/>
  <c r="H29" i="5"/>
  <c r="I17" i="5"/>
  <c r="E25" i="5"/>
  <c r="H51" i="7"/>
  <c r="B10" i="7"/>
  <c r="A27" i="4"/>
  <c r="H24" i="5"/>
  <c r="C11" i="13"/>
  <c r="B9" i="5"/>
  <c r="D3" i="11"/>
  <c r="H19" i="7"/>
  <c r="G48" i="7"/>
  <c r="B5" i="11"/>
  <c r="F38" i="4"/>
  <c r="A24" i="11"/>
  <c r="E34" i="2"/>
  <c r="J57" i="7"/>
  <c r="F22" i="14"/>
  <c r="E21" i="4"/>
  <c r="E41" i="7"/>
  <c r="D53" i="14"/>
  <c r="D25" i="9"/>
  <c r="J32" i="2"/>
  <c r="D47" i="11"/>
  <c r="D37" i="9"/>
  <c r="D27" i="9"/>
  <c r="J10" i="4"/>
  <c r="F29" i="7"/>
  <c r="G4" i="4"/>
  <c r="C33" i="5"/>
  <c r="H38" i="13"/>
  <c r="E40" i="14"/>
  <c r="G38" i="2"/>
  <c r="H18" i="4"/>
  <c r="G27" i="7"/>
  <c r="B38" i="5"/>
  <c r="D33" i="5"/>
  <c r="F5" i="5"/>
  <c r="H47" i="4"/>
  <c r="C39" i="9"/>
  <c r="B20" i="11"/>
  <c r="J17" i="2"/>
  <c r="H45" i="14"/>
  <c r="G28" i="5"/>
  <c r="E11" i="9"/>
  <c r="G5" i="9"/>
  <c r="G24" i="13"/>
  <c r="B5" i="13"/>
  <c r="F28" i="11"/>
  <c r="C7" i="5"/>
  <c r="B5" i="4"/>
  <c r="D36" i="13"/>
  <c r="J22" i="5"/>
  <c r="D34" i="2"/>
  <c r="E4" i="9"/>
  <c r="C28" i="13"/>
  <c r="A29" i="13"/>
  <c r="G28" i="4"/>
  <c r="B2" i="14"/>
  <c r="J16" i="5"/>
  <c r="G23" i="4"/>
  <c r="H20" i="14"/>
  <c r="E12" i="13"/>
  <c r="D8" i="14"/>
  <c r="J15" i="7"/>
  <c r="E39" i="4"/>
  <c r="D31" i="5"/>
  <c r="D47" i="9"/>
  <c r="C14" i="7"/>
  <c r="J8" i="2"/>
  <c r="A31" i="4"/>
  <c r="I39" i="4"/>
  <c r="D56" i="4"/>
  <c r="E36" i="11"/>
  <c r="F5" i="2"/>
  <c r="B46" i="14"/>
  <c r="C43" i="2"/>
  <c r="D23" i="4"/>
  <c r="H43" i="4"/>
  <c r="F37" i="5"/>
  <c r="F15" i="4"/>
  <c r="J24" i="5"/>
  <c r="B3" i="14"/>
  <c r="C23" i="9"/>
  <c r="C34" i="11"/>
  <c r="B27" i="4"/>
  <c r="J17" i="5"/>
  <c r="E43" i="7"/>
  <c r="H38" i="5"/>
  <c r="F35" i="2"/>
  <c r="F39" i="14"/>
  <c r="F7" i="14"/>
  <c r="H40" i="4"/>
  <c r="C19" i="4"/>
  <c r="E25" i="4"/>
  <c r="G14" i="4"/>
  <c r="F27" i="13"/>
  <c r="H31" i="11"/>
  <c r="C44" i="7"/>
  <c r="F9" i="13"/>
  <c r="I52" i="4"/>
  <c r="H22" i="13"/>
  <c r="G24" i="4"/>
  <c r="G6" i="4"/>
  <c r="G37" i="13"/>
  <c r="C37" i="2"/>
  <c r="D35" i="11"/>
  <c r="I13" i="5"/>
  <c r="I27" i="5"/>
  <c r="B15" i="14"/>
  <c r="D23" i="11"/>
  <c r="E35" i="14"/>
  <c r="E39" i="2"/>
  <c r="B52" i="7"/>
  <c r="E32" i="11"/>
  <c r="B34" i="7"/>
  <c r="I23" i="7"/>
  <c r="I50" i="7"/>
  <c r="I42" i="7"/>
  <c r="C33" i="11"/>
  <c r="C15" i="11"/>
  <c r="C29" i="11"/>
  <c r="I35" i="5"/>
  <c r="C45" i="2"/>
  <c r="C33" i="13"/>
  <c r="B45" i="14"/>
  <c r="H24" i="13"/>
  <c r="H12" i="4"/>
  <c r="F29" i="2"/>
  <c r="D37" i="5"/>
  <c r="F13" i="11"/>
  <c r="E19" i="11"/>
  <c r="E49" i="11"/>
  <c r="E21" i="13"/>
  <c r="H3" i="13"/>
  <c r="F33" i="11"/>
  <c r="H55" i="7"/>
  <c r="G23" i="9"/>
  <c r="C36" i="2"/>
  <c r="B24" i="2"/>
  <c r="D21" i="7"/>
  <c r="B31" i="14"/>
  <c r="F34" i="9"/>
  <c r="E8" i="7"/>
  <c r="I12" i="7"/>
  <c r="D31" i="7"/>
  <c r="E19" i="5"/>
  <c r="E48" i="11"/>
  <c r="F33" i="7"/>
  <c r="B46" i="7"/>
  <c r="F55" i="14"/>
  <c r="G17" i="14"/>
  <c r="I44" i="4"/>
  <c r="G47" i="4"/>
  <c r="G45" i="4"/>
  <c r="J20" i="4"/>
  <c r="C17" i="13"/>
  <c r="J8" i="4"/>
  <c r="F56" i="4"/>
  <c r="F33" i="13"/>
  <c r="I18" i="4"/>
  <c r="I35" i="4"/>
  <c r="G50" i="4"/>
  <c r="G33" i="4"/>
  <c r="E37" i="13"/>
  <c r="C33" i="2"/>
  <c r="D8" i="7"/>
  <c r="I32" i="5"/>
  <c r="I26" i="5"/>
  <c r="E14" i="11"/>
  <c r="B50" i="14"/>
  <c r="H35" i="7"/>
  <c r="E30" i="5"/>
  <c r="E38" i="5"/>
  <c r="E31" i="14"/>
  <c r="G39" i="2"/>
  <c r="B8" i="7"/>
  <c r="B43" i="7"/>
  <c r="B28" i="7"/>
  <c r="B29" i="4"/>
  <c r="H32" i="11"/>
  <c r="D8" i="5"/>
  <c r="E38" i="9"/>
  <c r="E34" i="7"/>
  <c r="F14" i="9"/>
  <c r="B11" i="4"/>
  <c r="I26" i="7"/>
  <c r="I52" i="7"/>
  <c r="I39" i="7"/>
  <c r="I5" i="7"/>
  <c r="I27" i="7"/>
  <c r="C26" i="11"/>
  <c r="C54" i="11"/>
  <c r="C46" i="11"/>
  <c r="C27" i="11"/>
  <c r="C28" i="11"/>
  <c r="C30" i="11"/>
  <c r="B21" i="11"/>
  <c r="G20" i="4"/>
  <c r="B35" i="7"/>
  <c r="I37" i="7"/>
  <c r="B39" i="2"/>
  <c r="B56" i="7"/>
  <c r="F29" i="4"/>
  <c r="C8" i="5"/>
  <c r="H38" i="9"/>
  <c r="E14" i="9"/>
  <c r="I41" i="7"/>
  <c r="I25" i="7"/>
  <c r="I7" i="7"/>
  <c r="C32" i="11"/>
  <c r="C41" i="11"/>
  <c r="C48" i="11"/>
  <c r="C21" i="11"/>
  <c r="G4" i="5"/>
  <c r="H32" i="2"/>
  <c r="H19" i="2"/>
  <c r="H42" i="2"/>
  <c r="H47" i="2"/>
  <c r="H34" i="2"/>
  <c r="H3" i="2"/>
  <c r="H37" i="2"/>
  <c r="H7" i="2"/>
  <c r="H18" i="2"/>
  <c r="H8" i="2"/>
  <c r="H10" i="2"/>
  <c r="F28" i="2"/>
  <c r="J43" i="7"/>
  <c r="C36" i="7"/>
  <c r="H31" i="7"/>
  <c r="J16" i="7"/>
  <c r="F9" i="7"/>
  <c r="F55" i="7"/>
  <c r="E14" i="2"/>
  <c r="G30" i="14"/>
  <c r="G33" i="9"/>
  <c r="B33" i="9"/>
  <c r="H43" i="11"/>
  <c r="B29" i="9"/>
  <c r="B28" i="9"/>
  <c r="D27" i="7"/>
  <c r="D45" i="2"/>
  <c r="C47" i="14"/>
  <c r="D15" i="9"/>
  <c r="D26" i="5"/>
  <c r="D38" i="5"/>
  <c r="G30" i="5"/>
  <c r="D3" i="5"/>
  <c r="G32" i="5"/>
  <c r="D25" i="5"/>
  <c r="H27" i="5"/>
  <c r="D4" i="5"/>
  <c r="B15" i="5"/>
  <c r="H32" i="5"/>
  <c r="J11" i="5"/>
  <c r="D23" i="5"/>
  <c r="J27" i="2"/>
  <c r="E29" i="11"/>
  <c r="E33" i="9"/>
  <c r="C10" i="13"/>
  <c r="C22" i="13"/>
  <c r="B32" i="13"/>
  <c r="F13" i="13"/>
  <c r="D31" i="13"/>
  <c r="E18" i="9"/>
  <c r="D38" i="2"/>
  <c r="H46" i="11"/>
  <c r="D46" i="11"/>
  <c r="F22" i="2"/>
  <c r="F45" i="2"/>
  <c r="F44" i="2"/>
  <c r="F25" i="2"/>
  <c r="D7" i="13"/>
  <c r="D3" i="2"/>
  <c r="J53" i="7"/>
  <c r="J30" i="7"/>
  <c r="J17" i="7"/>
  <c r="J47" i="7"/>
  <c r="J22" i="7"/>
  <c r="J55" i="7"/>
  <c r="C35" i="9"/>
  <c r="D13" i="2"/>
  <c r="F13" i="2"/>
  <c r="E51" i="11"/>
  <c r="D12" i="2"/>
  <c r="D13" i="7"/>
  <c r="D18" i="7"/>
  <c r="D50" i="7"/>
  <c r="D11" i="7"/>
  <c r="D38" i="7"/>
  <c r="D52" i="7"/>
  <c r="G3" i="5"/>
  <c r="G17" i="5"/>
  <c r="C5" i="5"/>
  <c r="E37" i="9"/>
  <c r="C52" i="7"/>
  <c r="C30" i="7"/>
  <c r="C47" i="7"/>
  <c r="C17" i="7"/>
  <c r="C31" i="7"/>
  <c r="F12" i="11"/>
  <c r="G37" i="14"/>
  <c r="E37" i="14"/>
  <c r="J13" i="4"/>
  <c r="I13" i="4"/>
  <c r="C6" i="4"/>
  <c r="E35" i="4"/>
  <c r="F39" i="4"/>
  <c r="C22" i="4"/>
  <c r="C43" i="4"/>
  <c r="H28" i="4"/>
  <c r="C3" i="4"/>
  <c r="E50" i="4"/>
  <c r="G43" i="4"/>
  <c r="J39" i="4"/>
  <c r="B18" i="4"/>
  <c r="D43" i="4"/>
  <c r="H39" i="4"/>
  <c r="I24" i="4"/>
  <c r="I38" i="4"/>
  <c r="H23" i="4"/>
  <c r="F14" i="4"/>
  <c r="B36" i="4"/>
  <c r="D27" i="4"/>
  <c r="F3" i="4"/>
  <c r="H24" i="4"/>
  <c r="E52" i="4"/>
  <c r="I16" i="4"/>
  <c r="C46" i="4"/>
  <c r="C34" i="4"/>
  <c r="I10" i="4"/>
  <c r="F4" i="4"/>
  <c r="H56" i="4"/>
  <c r="H25" i="4"/>
  <c r="C56" i="4"/>
  <c r="H19" i="4"/>
  <c r="H53" i="4"/>
  <c r="J18" i="4"/>
  <c r="E55" i="4"/>
  <c r="J14" i="4"/>
  <c r="D25" i="4"/>
  <c r="J53" i="4"/>
  <c r="J16" i="4"/>
  <c r="D54" i="4"/>
  <c r="I25" i="4"/>
  <c r="D37" i="4"/>
  <c r="B41" i="4"/>
  <c r="B16" i="4"/>
  <c r="J49" i="4"/>
  <c r="C51" i="4"/>
  <c r="C7" i="4"/>
  <c r="E17" i="4"/>
  <c r="D39" i="4"/>
  <c r="H50" i="4"/>
  <c r="J15" i="4"/>
  <c r="B42" i="7"/>
  <c r="E42" i="7"/>
  <c r="G24" i="14"/>
  <c r="B19" i="14"/>
  <c r="F19" i="11"/>
  <c r="D20" i="14"/>
  <c r="H9" i="9"/>
  <c r="H39" i="9"/>
  <c r="H32" i="9"/>
  <c r="B29" i="5"/>
  <c r="F7" i="7"/>
  <c r="C22" i="9"/>
  <c r="B52" i="4"/>
  <c r="G31" i="13"/>
  <c r="F27" i="4"/>
  <c r="D20" i="11"/>
  <c r="G26" i="2"/>
  <c r="E26" i="2"/>
  <c r="J19" i="7"/>
  <c r="H29" i="7"/>
  <c r="G5" i="7"/>
  <c r="D5" i="7"/>
  <c r="D9" i="13"/>
  <c r="F41" i="14"/>
  <c r="F38" i="14"/>
  <c r="F33" i="14"/>
  <c r="F3" i="14"/>
  <c r="F46" i="14"/>
  <c r="F47" i="14"/>
  <c r="F11" i="14"/>
  <c r="F51" i="14"/>
  <c r="D9" i="5"/>
  <c r="F6" i="2"/>
  <c r="H54" i="4"/>
  <c r="C33" i="7"/>
  <c r="C6" i="9"/>
  <c r="G6" i="9"/>
  <c r="C35" i="2"/>
  <c r="G44" i="14"/>
  <c r="F44" i="14"/>
  <c r="C8" i="14"/>
  <c r="B31" i="11"/>
  <c r="D24" i="11"/>
  <c r="G28" i="13"/>
  <c r="H5" i="4"/>
  <c r="B54" i="7"/>
  <c r="C54" i="7"/>
  <c r="C8" i="7"/>
  <c r="F13" i="5"/>
  <c r="F10" i="5"/>
  <c r="F18" i="5"/>
  <c r="F3" i="5"/>
  <c r="I23" i="4"/>
  <c r="E29" i="13"/>
  <c r="B57" i="14"/>
  <c r="B14" i="14"/>
  <c r="B39" i="14"/>
  <c r="B37" i="14"/>
  <c r="B35" i="14"/>
  <c r="B40" i="14"/>
  <c r="B33" i="14"/>
  <c r="B21" i="14"/>
  <c r="H42" i="11"/>
  <c r="F31" i="4"/>
  <c r="F13" i="4"/>
  <c r="B40" i="2"/>
  <c r="F56" i="7"/>
  <c r="J31" i="2"/>
  <c r="D15" i="2"/>
  <c r="D31" i="2"/>
  <c r="J7" i="2"/>
  <c r="G41" i="9"/>
  <c r="E10" i="9"/>
  <c r="D25" i="13"/>
  <c r="A32" i="4"/>
  <c r="C5" i="9"/>
  <c r="G57" i="14"/>
  <c r="D25" i="14"/>
  <c r="F47" i="7"/>
  <c r="D16" i="5"/>
  <c r="I2" i="2"/>
  <c r="E3" i="4"/>
  <c r="H36" i="14"/>
  <c r="B46" i="9"/>
  <c r="D33" i="4"/>
  <c r="J45" i="2"/>
  <c r="C45" i="14"/>
  <c r="B33" i="2"/>
  <c r="D48" i="4"/>
  <c r="E37" i="7"/>
  <c r="H7" i="5"/>
  <c r="C17" i="4"/>
  <c r="B19" i="13"/>
  <c r="E10" i="14"/>
  <c r="E38" i="4"/>
  <c r="I47" i="2"/>
  <c r="I33" i="4"/>
  <c r="H23" i="14"/>
  <c r="D39" i="2"/>
  <c r="C12" i="5"/>
  <c r="B11" i="9"/>
  <c r="G39" i="14"/>
  <c r="H15" i="5"/>
  <c r="C55" i="7"/>
  <c r="G24" i="5"/>
  <c r="B21" i="4"/>
  <c r="F6" i="11"/>
  <c r="I17" i="4"/>
  <c r="H48" i="14"/>
  <c r="H13" i="14"/>
  <c r="G7" i="4"/>
  <c r="F18" i="4"/>
  <c r="A31" i="9"/>
  <c r="F38" i="13"/>
  <c r="D16" i="4"/>
  <c r="C41" i="4"/>
  <c r="B37" i="13"/>
  <c r="C5" i="14"/>
  <c r="F35" i="11"/>
  <c r="F10" i="9"/>
  <c r="F37" i="13"/>
  <c r="D18" i="14"/>
  <c r="H13" i="9"/>
  <c r="A52" i="14"/>
  <c r="E45" i="11"/>
  <c r="A26" i="4"/>
  <c r="F24" i="7"/>
  <c r="J9" i="5"/>
  <c r="G51" i="4"/>
  <c r="F28" i="4"/>
  <c r="B4" i="2"/>
  <c r="F6" i="5"/>
  <c r="C5" i="13"/>
  <c r="B11" i="11"/>
  <c r="G16" i="9"/>
  <c r="H41" i="9"/>
  <c r="H37" i="9"/>
  <c r="E6" i="9"/>
  <c r="G35" i="7"/>
  <c r="B41" i="11"/>
  <c r="C51" i="14"/>
  <c r="E28" i="9"/>
  <c r="H22" i="4"/>
  <c r="F23" i="7"/>
  <c r="J14" i="5"/>
  <c r="I19" i="4"/>
  <c r="J22" i="4"/>
  <c r="H21" i="9"/>
  <c r="C38" i="2"/>
  <c r="I4" i="5"/>
  <c r="B25" i="14"/>
  <c r="E20" i="5"/>
  <c r="B29" i="7"/>
  <c r="J8" i="5"/>
  <c r="C11" i="4"/>
  <c r="I33" i="7"/>
  <c r="C35" i="11"/>
  <c r="H21" i="11"/>
  <c r="D16" i="9"/>
  <c r="E36" i="4"/>
  <c r="H49" i="4"/>
  <c r="D14" i="13"/>
  <c r="H11" i="11"/>
  <c r="I20" i="5"/>
  <c r="H16" i="9"/>
  <c r="B29" i="14"/>
  <c r="G26" i="4"/>
  <c r="G4" i="2"/>
  <c r="B28" i="2"/>
  <c r="B3" i="9"/>
  <c r="F40" i="2"/>
  <c r="F4" i="2"/>
  <c r="H16" i="5"/>
  <c r="F6" i="14"/>
  <c r="H14" i="4"/>
  <c r="H41" i="4"/>
  <c r="E22" i="5"/>
  <c r="J41" i="7"/>
  <c r="C27" i="13"/>
  <c r="G16" i="4"/>
  <c r="C31" i="2"/>
  <c r="F25" i="5"/>
  <c r="I42" i="4"/>
  <c r="C23" i="14"/>
  <c r="E6" i="5"/>
  <c r="C13" i="4"/>
  <c r="B31" i="7"/>
  <c r="H31" i="4"/>
  <c r="I8" i="5"/>
  <c r="C46" i="14"/>
  <c r="J34" i="7"/>
  <c r="I29" i="7"/>
  <c r="I55" i="7"/>
  <c r="I24" i="7"/>
  <c r="C4" i="11"/>
  <c r="C45" i="11"/>
  <c r="C6" i="11"/>
  <c r="C15" i="14"/>
  <c r="E28" i="5"/>
  <c r="B50" i="7"/>
  <c r="D38" i="9"/>
  <c r="I21" i="7"/>
  <c r="C11" i="11"/>
  <c r="C50" i="11"/>
  <c r="J50" i="4"/>
  <c r="H5" i="2"/>
  <c r="H16" i="2"/>
  <c r="H23" i="2"/>
  <c r="H6" i="2"/>
  <c r="H21" i="2"/>
  <c r="H39" i="2"/>
  <c r="C27" i="7"/>
  <c r="J12" i="7"/>
  <c r="G30" i="7"/>
  <c r="J14" i="2"/>
  <c r="G40" i="9"/>
  <c r="E43" i="11"/>
  <c r="B32" i="9"/>
  <c r="C21" i="14"/>
  <c r="B20" i="5"/>
  <c r="C13" i="5"/>
  <c r="G7" i="5"/>
  <c r="G11" i="5"/>
  <c r="H12" i="5"/>
  <c r="B36" i="5"/>
  <c r="H16" i="7"/>
  <c r="J3" i="7"/>
  <c r="H40" i="7"/>
  <c r="B21" i="13"/>
  <c r="E31" i="13"/>
  <c r="I38" i="2"/>
  <c r="F42" i="2"/>
  <c r="F33" i="2"/>
  <c r="C3" i="2"/>
  <c r="J32" i="7"/>
  <c r="J21" i="7"/>
  <c r="J24" i="7"/>
  <c r="G35" i="9"/>
  <c r="I16" i="2"/>
  <c r="I25" i="2"/>
  <c r="G13" i="2"/>
  <c r="D16" i="11"/>
  <c r="J12" i="2"/>
  <c r="D17" i="7"/>
  <c r="D32" i="7"/>
  <c r="D48" i="7"/>
  <c r="G23" i="5"/>
  <c r="C20" i="5"/>
  <c r="C9" i="7"/>
  <c r="C11" i="7"/>
  <c r="H20" i="9"/>
  <c r="D11" i="4"/>
  <c r="D53" i="4"/>
  <c r="J12" i="4"/>
  <c r="H33" i="4"/>
  <c r="B26" i="4"/>
  <c r="J45" i="4"/>
  <c r="F37" i="4"/>
  <c r="F35" i="4"/>
  <c r="E23" i="4"/>
  <c r="C39" i="4"/>
  <c r="D20" i="4"/>
  <c r="C8" i="4"/>
  <c r="G25" i="4"/>
  <c r="F49" i="4"/>
  <c r="H52" i="4"/>
  <c r="D41" i="4"/>
  <c r="B6" i="4"/>
  <c r="H8" i="4"/>
  <c r="J36" i="4"/>
  <c r="C4" i="4"/>
  <c r="E20" i="4"/>
  <c r="I51" i="4"/>
  <c r="C24" i="4"/>
  <c r="H9" i="4"/>
  <c r="D47" i="4"/>
  <c r="J7" i="4"/>
  <c r="E24" i="14"/>
  <c r="H19" i="11"/>
  <c r="H27" i="9"/>
  <c r="H19" i="9"/>
  <c r="C7" i="7"/>
  <c r="F52" i="4"/>
  <c r="H9" i="11"/>
  <c r="F20" i="11"/>
  <c r="J26" i="2"/>
  <c r="F19" i="7"/>
  <c r="E5" i="7"/>
  <c r="F35" i="14"/>
  <c r="F10" i="14"/>
  <c r="F43" i="14"/>
  <c r="F15" i="14"/>
  <c r="I9" i="5"/>
  <c r="G54" i="4"/>
  <c r="H33" i="7"/>
  <c r="D35" i="2"/>
  <c r="D44" i="14"/>
  <c r="B8" i="14"/>
  <c r="B24" i="11"/>
  <c r="C17" i="2"/>
  <c r="E5" i="4"/>
  <c r="G54" i="7"/>
  <c r="F17" i="5"/>
  <c r="F31" i="5"/>
  <c r="F32" i="5"/>
  <c r="D29" i="13"/>
  <c r="H14" i="11"/>
  <c r="B36" i="14"/>
  <c r="B6" i="14"/>
  <c r="B51" i="14"/>
  <c r="F42" i="11"/>
  <c r="I26" i="4"/>
  <c r="B14" i="9"/>
  <c r="F47" i="9"/>
  <c r="F20" i="2"/>
  <c r="G20" i="14"/>
  <c r="H6" i="13"/>
  <c r="G37" i="5"/>
  <c r="F27" i="2"/>
  <c r="F16" i="14"/>
  <c r="E51" i="14"/>
  <c r="B44" i="11"/>
  <c r="A20" i="1"/>
  <c r="A14" i="1"/>
  <c r="A3" i="1"/>
  <c r="A7" i="1"/>
  <c r="A11" i="1"/>
  <c r="A25" i="1"/>
  <c r="A5" i="1"/>
  <c r="A23" i="1"/>
  <c r="A12" i="1"/>
  <c r="A19" i="1"/>
  <c r="F6" i="7"/>
  <c r="E4" i="11"/>
  <c r="B26" i="5"/>
  <c r="D49" i="11"/>
  <c r="G11" i="14"/>
  <c r="F21" i="7"/>
  <c r="D44" i="9"/>
  <c r="B7" i="5"/>
  <c r="D57" i="14"/>
  <c r="G3" i="13"/>
  <c r="B34" i="11"/>
  <c r="C33" i="14"/>
  <c r="A34" i="5"/>
  <c r="E44" i="9"/>
  <c r="C30" i="5"/>
  <c r="F44" i="7"/>
  <c r="F41" i="11"/>
  <c r="G5" i="13"/>
  <c r="E31" i="7"/>
  <c r="B43" i="4"/>
  <c r="C38" i="13"/>
  <c r="H25" i="14"/>
  <c r="I3" i="4"/>
  <c r="C32" i="13"/>
  <c r="E47" i="11"/>
  <c r="B10" i="11"/>
  <c r="G25" i="13"/>
  <c r="G26" i="13"/>
  <c r="C44" i="2"/>
  <c r="E21" i="5"/>
  <c r="B3" i="7"/>
  <c r="H15" i="11"/>
  <c r="G19" i="13"/>
  <c r="G44" i="9"/>
  <c r="D8" i="11"/>
  <c r="G36" i="7"/>
  <c r="H15" i="14"/>
  <c r="D19" i="5"/>
  <c r="G2" i="11"/>
  <c r="B6" i="2"/>
  <c r="F40" i="9"/>
  <c r="J5" i="5"/>
  <c r="H31" i="13"/>
  <c r="C16" i="9"/>
  <c r="D50" i="4"/>
  <c r="E26" i="7"/>
  <c r="B54" i="4"/>
  <c r="I21" i="4"/>
  <c r="F4" i="5"/>
  <c r="E28" i="11"/>
  <c r="E8" i="9"/>
  <c r="F18" i="13"/>
  <c r="J50" i="7"/>
  <c r="C3" i="5"/>
  <c r="H24" i="9"/>
  <c r="F6" i="4"/>
  <c r="E22" i="13"/>
  <c r="E23" i="7"/>
  <c r="C41" i="9"/>
  <c r="G9" i="9"/>
  <c r="D17" i="2"/>
  <c r="H45" i="11"/>
  <c r="B28" i="13"/>
  <c r="H57" i="14"/>
  <c r="E54" i="7"/>
  <c r="E26" i="9"/>
  <c r="F7" i="4"/>
  <c r="D5" i="4"/>
  <c r="J18" i="7"/>
  <c r="B18" i="7"/>
  <c r="F26" i="4"/>
  <c r="J27" i="7"/>
  <c r="G10" i="2"/>
  <c r="E3" i="2"/>
  <c r="G41" i="14"/>
  <c r="J54" i="4"/>
  <c r="E12" i="4"/>
  <c r="J33" i="5"/>
  <c r="F41" i="7"/>
  <c r="G39" i="7"/>
  <c r="G40" i="4"/>
  <c r="C24" i="2"/>
  <c r="F26" i="5"/>
  <c r="C42" i="4"/>
  <c r="B23" i="14"/>
  <c r="D51" i="7"/>
  <c r="C31" i="4"/>
  <c r="H46" i="14"/>
  <c r="I11" i="7"/>
  <c r="C55" i="11"/>
  <c r="C36" i="11"/>
  <c r="H7" i="4"/>
  <c r="F30" i="11"/>
  <c r="E22" i="2"/>
  <c r="G35" i="4"/>
  <c r="J16" i="2"/>
  <c r="E7" i="4"/>
  <c r="D28" i="13"/>
  <c r="D24" i="7"/>
  <c r="E44" i="2"/>
  <c r="H23" i="13"/>
  <c r="B33" i="13"/>
  <c r="G21" i="13"/>
  <c r="E6" i="13"/>
  <c r="F35" i="7"/>
  <c r="D27" i="11"/>
  <c r="E32" i="14"/>
  <c r="I43" i="2"/>
  <c r="J42" i="4"/>
  <c r="H35" i="5"/>
  <c r="D14" i="5"/>
  <c r="I43" i="4"/>
  <c r="H41" i="14"/>
  <c r="H36" i="9"/>
  <c r="C9" i="2"/>
  <c r="I5" i="5"/>
  <c r="B5" i="14"/>
  <c r="F23" i="11"/>
  <c r="J37" i="7"/>
  <c r="B24" i="7"/>
  <c r="B13" i="7"/>
  <c r="H29" i="4"/>
  <c r="F32" i="4"/>
  <c r="C38" i="9"/>
  <c r="H11" i="4"/>
  <c r="I40" i="7"/>
  <c r="I47" i="7"/>
  <c r="C47" i="11"/>
  <c r="C40" i="11"/>
  <c r="C8" i="11"/>
  <c r="G21" i="11"/>
  <c r="E13" i="5"/>
  <c r="B13" i="4"/>
  <c r="B30" i="7"/>
  <c r="E32" i="4"/>
  <c r="F11" i="4"/>
  <c r="I15" i="7"/>
  <c r="C5" i="11"/>
  <c r="C9" i="11"/>
  <c r="H20" i="2"/>
  <c r="H35" i="2"/>
  <c r="H40" i="2"/>
  <c r="H45" i="2"/>
  <c r="H17" i="2"/>
  <c r="H33" i="2"/>
  <c r="J9" i="2"/>
  <c r="E27" i="7"/>
  <c r="J28" i="7"/>
  <c r="I15" i="2"/>
  <c r="C11" i="9"/>
  <c r="F46" i="9"/>
  <c r="B43" i="9"/>
  <c r="E45" i="2"/>
  <c r="C9" i="14"/>
  <c r="G22" i="5"/>
  <c r="D20" i="5"/>
  <c r="B27" i="5"/>
  <c r="D18" i="5"/>
  <c r="G9" i="5"/>
  <c r="J30" i="5"/>
  <c r="G27" i="2"/>
  <c r="E19" i="9"/>
  <c r="D12" i="13"/>
  <c r="G14" i="13"/>
  <c r="H30" i="13"/>
  <c r="J38" i="2"/>
  <c r="F37" i="2"/>
  <c r="F31" i="2"/>
  <c r="B7" i="13"/>
  <c r="J46" i="7"/>
  <c r="J49" i="7"/>
  <c r="J56" i="7"/>
  <c r="J48" i="7"/>
  <c r="I8" i="2"/>
  <c r="I9" i="2"/>
  <c r="I44" i="2"/>
  <c r="H16" i="11"/>
  <c r="B12" i="2"/>
  <c r="D25" i="7"/>
  <c r="D36" i="7"/>
  <c r="D30" i="7"/>
  <c r="G26" i="5"/>
  <c r="D5" i="5"/>
  <c r="C50" i="7"/>
  <c r="C21" i="7"/>
  <c r="C13" i="7"/>
  <c r="C37" i="14"/>
  <c r="F25" i="4"/>
  <c r="J29" i="4"/>
  <c r="J23" i="4"/>
  <c r="F17" i="4"/>
  <c r="D46" i="4"/>
  <c r="F34" i="4"/>
  <c r="F40" i="4"/>
  <c r="D35" i="4"/>
  <c r="G10" i="4"/>
  <c r="H10" i="4"/>
  <c r="I28" i="4"/>
  <c r="G17" i="4"/>
  <c r="C54" i="4"/>
  <c r="J34" i="4"/>
  <c r="F44" i="4"/>
  <c r="F55" i="4"/>
  <c r="D28" i="4"/>
  <c r="D19" i="4"/>
  <c r="C48" i="4"/>
  <c r="C21" i="4"/>
  <c r="F51" i="4"/>
  <c r="C12" i="4"/>
  <c r="B9" i="4"/>
  <c r="B37" i="4"/>
  <c r="C10" i="4"/>
  <c r="J46" i="4"/>
  <c r="D42" i="7"/>
  <c r="H24" i="14"/>
  <c r="D17" i="13"/>
  <c r="H42" i="9"/>
  <c r="H15" i="9"/>
  <c r="G22" i="9"/>
  <c r="F9" i="11"/>
  <c r="I27" i="4"/>
  <c r="D26" i="2"/>
  <c r="C19" i="7"/>
  <c r="C29" i="7"/>
  <c r="C9" i="13"/>
  <c r="F21" i="14"/>
  <c r="F26" i="14"/>
  <c r="F14" i="14"/>
  <c r="F36" i="14"/>
  <c r="E6" i="2"/>
  <c r="G33" i="7"/>
  <c r="B6" i="9"/>
  <c r="I35" i="2"/>
  <c r="H44" i="14"/>
  <c r="G31" i="11"/>
  <c r="D6" i="11"/>
  <c r="G47" i="11"/>
  <c r="G7" i="11"/>
  <c r="G22" i="11"/>
  <c r="G15" i="11"/>
  <c r="I5" i="4"/>
  <c r="C31" i="9"/>
  <c r="F8" i="7"/>
  <c r="F14" i="5"/>
  <c r="F33" i="5"/>
  <c r="F29" i="13"/>
  <c r="G52" i="14"/>
  <c r="B42" i="14"/>
  <c r="B11" i="14"/>
  <c r="B49" i="14"/>
  <c r="B38" i="14"/>
  <c r="G42" i="11"/>
  <c r="B31" i="4"/>
  <c r="C24" i="14"/>
  <c r="F17" i="11"/>
  <c r="C9" i="5"/>
  <c r="J20" i="5"/>
  <c r="G18" i="13"/>
  <c r="D40" i="7"/>
  <c r="B4" i="4"/>
  <c r="F25" i="9"/>
  <c r="J33" i="2"/>
  <c r="D6" i="7"/>
  <c r="A4" i="1"/>
  <c r="A21" i="1"/>
  <c r="A15" i="1"/>
  <c r="A6" i="1"/>
  <c r="A9" i="1"/>
  <c r="A13" i="1"/>
  <c r="B2" i="1"/>
  <c r="B11" i="1"/>
  <c r="B14" i="1"/>
  <c r="A10" i="1"/>
  <c r="B10" i="1" s="1"/>
  <c r="A8" i="1"/>
  <c r="B8" i="1" s="1"/>
  <c r="B18" i="1"/>
  <c r="A24" i="1"/>
  <c r="A22" i="1"/>
  <c r="B5" i="1"/>
  <c r="B4" i="1"/>
  <c r="B15" i="1"/>
  <c r="B24" i="1"/>
  <c r="B20" i="1"/>
  <c r="J19" i="2"/>
  <c r="J11" i="2"/>
  <c r="H39" i="11"/>
  <c r="H56" i="11"/>
  <c r="E38" i="14"/>
  <c r="E9" i="14"/>
  <c r="F27" i="9"/>
  <c r="F42" i="9"/>
  <c r="F21" i="9"/>
  <c r="F3" i="9"/>
  <c r="F23" i="9"/>
  <c r="F17" i="9"/>
  <c r="F36" i="9"/>
  <c r="B9" i="9"/>
  <c r="B34" i="9"/>
  <c r="B4" i="9"/>
  <c r="B27" i="9"/>
  <c r="B36" i="9"/>
  <c r="B30" i="9"/>
  <c r="C48" i="14"/>
  <c r="C57" i="14"/>
  <c r="E16" i="2"/>
  <c r="D16" i="2"/>
  <c r="C34" i="13"/>
  <c r="C6" i="13"/>
  <c r="D4" i="13"/>
  <c r="F21" i="13"/>
  <c r="H32" i="13"/>
  <c r="C4" i="13"/>
  <c r="H20" i="13"/>
  <c r="E25" i="13"/>
  <c r="F36" i="13"/>
  <c r="B8" i="13"/>
  <c r="F19" i="13"/>
  <c r="F14" i="13"/>
  <c r="E10" i="13"/>
  <c r="H27" i="13"/>
  <c r="B36" i="13"/>
  <c r="C21" i="13"/>
  <c r="B22" i="13"/>
  <c r="B20" i="13"/>
  <c r="D5" i="13"/>
  <c r="G13" i="13"/>
  <c r="E3" i="13"/>
  <c r="B27" i="13"/>
  <c r="D38" i="13"/>
  <c r="H18" i="11"/>
  <c r="D47" i="2"/>
  <c r="C47" i="2"/>
  <c r="E12" i="9"/>
  <c r="E7" i="9"/>
  <c r="E39" i="9"/>
  <c r="E5" i="9"/>
  <c r="E21" i="9"/>
  <c r="E27" i="9"/>
  <c r="E24" i="13"/>
  <c r="B25" i="13"/>
  <c r="D24" i="13"/>
  <c r="E10" i="5"/>
  <c r="D10" i="5"/>
  <c r="J10" i="5"/>
  <c r="B10" i="5"/>
  <c r="E27" i="5"/>
  <c r="J27" i="5"/>
  <c r="H7" i="9"/>
  <c r="H23" i="9"/>
  <c r="H4" i="9"/>
  <c r="H35" i="9"/>
  <c r="B7" i="7"/>
  <c r="H7" i="7"/>
  <c r="F43" i="2"/>
  <c r="D43" i="2"/>
  <c r="J43" i="2"/>
  <c r="G43" i="2"/>
  <c r="G6" i="5"/>
  <c r="D6" i="5"/>
  <c r="C6" i="5"/>
  <c r="J6" i="5"/>
  <c r="I4" i="4"/>
  <c r="E4" i="4"/>
  <c r="D4" i="4"/>
  <c r="E43" i="14"/>
  <c r="G43" i="14"/>
  <c r="C43" i="14"/>
  <c r="D43" i="14"/>
  <c r="G41" i="7"/>
  <c r="C41" i="7"/>
  <c r="J51" i="7"/>
  <c r="I51" i="7"/>
  <c r="F51" i="7"/>
  <c r="E51" i="7"/>
  <c r="B51" i="7"/>
  <c r="C35" i="13"/>
  <c r="H35" i="13"/>
  <c r="B35" i="13"/>
  <c r="F3" i="2"/>
  <c r="F47" i="2"/>
  <c r="F34" i="2"/>
  <c r="F11" i="2"/>
  <c r="C23" i="7"/>
  <c r="C37" i="7"/>
  <c r="C35" i="7"/>
  <c r="C18" i="7"/>
  <c r="C57" i="7"/>
  <c r="C39" i="7"/>
  <c r="C28" i="7"/>
  <c r="C32" i="7"/>
  <c r="C45" i="7"/>
  <c r="C20" i="9"/>
  <c r="G20" i="9"/>
  <c r="I39" i="2"/>
  <c r="C39" i="2"/>
  <c r="G15" i="9"/>
  <c r="E15" i="9"/>
  <c r="C15" i="9"/>
  <c r="F15" i="9"/>
  <c r="B15" i="9"/>
  <c r="F24" i="2"/>
  <c r="H24" i="2"/>
  <c r="E24" i="2"/>
  <c r="D24" i="2"/>
  <c r="J24" i="2"/>
  <c r="I24" i="2"/>
  <c r="G24" i="2"/>
  <c r="B33" i="7"/>
  <c r="B19" i="7"/>
  <c r="B12" i="7"/>
  <c r="B20" i="7"/>
  <c r="B32" i="7"/>
  <c r="B16" i="7"/>
  <c r="B5" i="7"/>
  <c r="B49" i="7"/>
  <c r="B6" i="7"/>
  <c r="B21" i="7"/>
  <c r="B15" i="7"/>
  <c r="B45" i="7"/>
  <c r="B14" i="7"/>
  <c r="B41" i="7"/>
  <c r="B36" i="7"/>
  <c r="B38" i="7"/>
  <c r="B44" i="7"/>
  <c r="B27" i="7"/>
  <c r="B53" i="7"/>
  <c r="B9" i="7"/>
  <c r="B22" i="7"/>
  <c r="B39" i="7"/>
  <c r="B25" i="7"/>
  <c r="B55" i="7"/>
  <c r="B11" i="7"/>
  <c r="B48" i="7"/>
  <c r="B40" i="7"/>
  <c r="B57" i="7"/>
  <c r="B47" i="7"/>
  <c r="B17" i="7"/>
  <c r="B26" i="7"/>
  <c r="B37" i="7"/>
  <c r="B23" i="7"/>
  <c r="F21" i="11"/>
  <c r="D21" i="11"/>
  <c r="E21" i="11"/>
  <c r="G31" i="5"/>
  <c r="G19" i="5"/>
  <c r="G38" i="5"/>
  <c r="G15" i="5"/>
  <c r="G16" i="5"/>
  <c r="G13" i="5"/>
  <c r="G5" i="5"/>
  <c r="G36" i="5"/>
  <c r="G10" i="5"/>
  <c r="G8" i="5"/>
  <c r="G25" i="5"/>
  <c r="G27" i="5"/>
  <c r="G21" i="5"/>
  <c r="G14" i="5"/>
  <c r="G33" i="5"/>
  <c r="G20" i="5"/>
  <c r="G18" i="5"/>
  <c r="G12" i="5"/>
  <c r="J29" i="5"/>
  <c r="E29" i="5"/>
  <c r="D29" i="5"/>
  <c r="F29" i="5"/>
  <c r="I29" i="5"/>
  <c r="G29" i="5"/>
  <c r="C29" i="5"/>
  <c r="H27" i="4"/>
  <c r="J27" i="4"/>
  <c r="G27" i="4"/>
  <c r="C27" i="4"/>
  <c r="E27" i="4"/>
  <c r="F24" i="11"/>
  <c r="H24" i="11"/>
  <c r="E24" i="11"/>
  <c r="C24" i="11"/>
  <c r="C29" i="13"/>
  <c r="H29" i="13"/>
  <c r="G29" i="13"/>
  <c r="B29" i="13"/>
  <c r="B28" i="14"/>
  <c r="B12" i="14"/>
  <c r="B17" i="14"/>
  <c r="B16" i="14"/>
  <c r="B18" i="14"/>
  <c r="B54" i="14"/>
  <c r="B26" i="14"/>
  <c r="B9" i="14"/>
  <c r="B7" i="14"/>
  <c r="B27" i="14"/>
  <c r="B43" i="14"/>
  <c r="B34" i="14"/>
  <c r="B22" i="14"/>
  <c r="B41" i="14"/>
  <c r="B56" i="14"/>
  <c r="B48" i="14"/>
  <c r="B44" i="14"/>
  <c r="B24" i="14"/>
  <c r="B30" i="14"/>
  <c r="B20" i="14"/>
  <c r="B53" i="14"/>
  <c r="B55" i="14"/>
  <c r="B13" i="14"/>
  <c r="B10" i="14"/>
  <c r="B32" i="14"/>
  <c r="B47" i="14"/>
  <c r="D31" i="4"/>
  <c r="J31" i="4"/>
  <c r="G31" i="4"/>
  <c r="E31" i="4"/>
  <c r="I31" i="4"/>
  <c r="D32" i="4"/>
  <c r="H32" i="4"/>
  <c r="J32" i="4"/>
  <c r="B32" i="4"/>
  <c r="G32" i="4"/>
  <c r="C32" i="4"/>
  <c r="I32" i="4"/>
  <c r="I17" i="2"/>
  <c r="I42" i="2"/>
  <c r="I33" i="2"/>
  <c r="I10" i="2"/>
  <c r="I36" i="2"/>
  <c r="I31" i="2"/>
  <c r="I27" i="2"/>
  <c r="I20" i="2"/>
  <c r="I6" i="2"/>
  <c r="I26" i="2"/>
  <c r="I12" i="2"/>
  <c r="I13" i="2"/>
  <c r="I23" i="2"/>
  <c r="I11" i="2"/>
  <c r="I18" i="2"/>
  <c r="I7" i="2"/>
  <c r="I41" i="2"/>
  <c r="I22" i="2"/>
  <c r="I29" i="2"/>
  <c r="I40" i="2"/>
  <c r="I30" i="2"/>
  <c r="I37" i="2"/>
  <c r="I45" i="2"/>
  <c r="I14" i="2"/>
  <c r="I21" i="2"/>
  <c r="I5" i="2"/>
  <c r="I34" i="2"/>
  <c r="I3" i="2"/>
  <c r="I46" i="2"/>
  <c r="I4" i="2"/>
  <c r="I19" i="2"/>
  <c r="I28" i="2"/>
  <c r="I32" i="2"/>
  <c r="H31" i="9"/>
  <c r="G31" i="9"/>
  <c r="B31" i="9"/>
  <c r="F31" i="9"/>
  <c r="E31" i="9"/>
  <c r="D31" i="9"/>
  <c r="E52" i="14"/>
  <c r="C52" i="14"/>
  <c r="F52" i="14"/>
  <c r="D52" i="14"/>
  <c r="B52" i="14"/>
  <c r="H52" i="14"/>
  <c r="J26" i="4"/>
  <c r="H26" i="4"/>
  <c r="D26" i="4"/>
  <c r="C26" i="4"/>
  <c r="E26" i="4"/>
  <c r="H34" i="5"/>
  <c r="D34" i="5"/>
  <c r="F34" i="5"/>
  <c r="I34" i="5"/>
  <c r="B34" i="5"/>
  <c r="C34" i="5"/>
  <c r="E34" i="5"/>
  <c r="G34" i="5"/>
  <c r="J34" i="5"/>
  <c r="G25" i="11"/>
  <c r="G35" i="11"/>
  <c r="G29" i="11"/>
  <c r="G3" i="11"/>
  <c r="G46" i="11"/>
  <c r="G32" i="11"/>
  <c r="G51" i="11"/>
  <c r="G52" i="11"/>
  <c r="G11" i="11"/>
  <c r="G14" i="11"/>
  <c r="G45" i="11"/>
  <c r="G40" i="11"/>
  <c r="G55" i="11"/>
  <c r="G5" i="11"/>
  <c r="G56" i="11"/>
  <c r="G34" i="11"/>
  <c r="G8" i="11"/>
  <c r="G23" i="11"/>
  <c r="G24" i="11"/>
  <c r="G9" i="11"/>
  <c r="G16" i="11"/>
  <c r="G13" i="11"/>
  <c r="G6" i="11"/>
  <c r="G17" i="11"/>
  <c r="G44" i="11"/>
  <c r="G48" i="11"/>
  <c r="G10" i="11"/>
  <c r="G28" i="11"/>
  <c r="G53" i="11"/>
  <c r="G36" i="11"/>
  <c r="G41" i="11"/>
  <c r="G38" i="11"/>
  <c r="G49" i="11"/>
  <c r="G18" i="11"/>
  <c r="G26" i="11"/>
  <c r="G54" i="11"/>
  <c r="G12" i="11"/>
  <c r="G4" i="11"/>
  <c r="G30" i="11"/>
  <c r="G19" i="11"/>
  <c r="G43" i="11"/>
  <c r="G37" i="11"/>
  <c r="G50" i="11"/>
  <c r="G39" i="11"/>
  <c r="G27" i="11"/>
  <c r="G20" i="11"/>
  <c r="G33" i="11"/>
  <c r="B13" i="1"/>
  <c r="B9" i="1"/>
  <c r="B6" i="1"/>
  <c r="B3" i="1"/>
  <c r="B7" i="1"/>
  <c r="B21" i="1"/>
  <c r="B25" i="1"/>
  <c r="B23" i="1"/>
  <c r="B22" i="1"/>
  <c r="B12" i="1"/>
  <c r="H41" i="7"/>
  <c r="H23" i="11"/>
  <c r="F15" i="7"/>
  <c r="H39" i="14"/>
  <c r="G33" i="14"/>
  <c r="H33" i="11"/>
  <c r="B19" i="1"/>
  <c r="F39" i="2"/>
  <c r="G37" i="7"/>
  <c r="D18" i="11"/>
  <c r="C27" i="9"/>
  <c r="H13" i="11"/>
  <c r="E53" i="11"/>
</calcChain>
</file>

<file path=xl/connections.xml><?xml version="1.0" encoding="utf-8"?>
<connections xmlns="http://schemas.openxmlformats.org/spreadsheetml/2006/main">
  <connection id="1" odcFile="C:\Users\clairet\Documents\Mes sources de données\walle RP2012.odc" keepAlive="1" name="walle RP2012" type="5" refreshedVersion="5" background="1">
    <dbPr connection="Provider=MSOLAP.5;Integrated Security=SSPI;Persist Security Info=True;User ID=&quot;&quot;;Initial Catalog=RP2012;Data Source=sql;Location=sql;MDX Compatibility=1;Safety Options=2;MDX Missing Member Mode=Error" command="RP2012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3">
    <s v="walle RP2012"/>
    <s v="[Individus].[Dernier Diplôme Obtenu].[All]"/>
    <s v="[Individus].[Dernier Diplôme Obtenu].&amp;[5]"/>
    <s v="[Individus].[Dernier Diplôme Obtenu].&amp;[1]"/>
    <s v="[Individus].[Dernier Diplôme Obtenu].&amp;[6]"/>
    <s v="[Individus].[Dernier Diplôme Obtenu].&amp;[2]"/>
    <s v="[Individus].[Dernier Diplôme Obtenu].&amp;[7]"/>
    <s v="[Individus].[Dernier Diplôme Obtenu].&amp;[3]"/>
    <s v="[Measures].[Individus de 15 ans et plus]"/>
    <s v="[Individus].[Dernier Diplôme Obtenu].&amp;[8]"/>
    <s v="[Individus].[Dernier Diplôme Obtenu].&amp;[4]"/>
    <s v="[Individus].[Dernier Diplôme Obtenu].&amp;[0]"/>
    <s v="#,#"/>
    <s v="{[Individus].[Dernier Diplôme Obtenu].&amp;[1],[Individus].[Dernier Diplôme Obtenu].&amp;[2]}"/>
    <s v="{[Individus].[Dernier Diplôme Obtenu].&amp;[3],[Individus].[Dernier Diplôme Obtenu].&amp;[4]}"/>
    <s v="{[Individus].[Dernier Diplôme Obtenu].&amp;[5],[Individus].[Dernier Diplôme Obtenu].&amp;[6]}"/>
    <s v="[Individus].[Niveau études].&amp;[5]"/>
    <s v="[Individus].[Niveau études].&amp;[1]"/>
    <s v="[Individus].[Niveau études].&amp;[6]"/>
    <s v="[Individus].[Niveau études].&amp;[2]"/>
    <s v="[Individus].[Niveau études].&amp;[3]"/>
    <s v="[Individus].[Niveau études].&amp;[4]"/>
    <s v="[Individus].[Age quinquennal].[Age quinquennal 80].&amp;[16]"/>
    <s v="[Individus].[Age quinquennal].[Age quinquennal 80].&amp;[12]"/>
    <s v="[Individus].[Age quinquennal].[Age quinquennal 80].&amp;[8]"/>
    <s v="[Individus].[Age quinquennal].[Age quinquennal 80].&amp;[4]"/>
    <s v="[Individus].[Age quinquennal].[All]"/>
    <s v="[Individus].[Age quinquennal].[Age quinquennal 80].&amp;[13]"/>
    <s v="[Individus].[Age quinquennal].[Age quinquennal 80].&amp;[9]"/>
    <s v="[Individus].[Age quinquennal].[Age quinquennal 80].&amp;[5]"/>
    <s v="[Individus].[Age quinquennal].[Age quinquennal 80].&amp;[14]"/>
    <s v="[Individus].[Age quinquennal].[Age quinquennal 80].&amp;[10]"/>
    <s v="[Individus].[Age quinquennal].[Age quinquennal 80].&amp;[6]"/>
    <s v="[Individus].[Age quinquennal].[Age quinquennal 80].&amp;[15]"/>
    <s v="[Individus].[Age quinquennal].[Age quinquennal 80].&amp;[11]"/>
    <s v="[Individus].[Age quinquennal].[Age quinquennal 80].&amp;[7]"/>
    <s v="[Individus].[Age quinquennal].[Age quinquennal 80].&amp;[3]"/>
    <s v="[Individus].[Age décennal].[Age décennal 80].&amp;[5]"/>
    <s v="[Individus].[Age décennal].[Age décennal 80].&amp;[1]"/>
    <s v="[Individus].[Age décennal].[Age décennal 80].&amp;[6]"/>
    <s v="[Individus].[Age décennal].[Age décennal 80].&amp;[2]"/>
    <s v="[Individus].[Age décennal].[Age décennal 80].&amp;[7]"/>
    <s v="[Individus].[Age décennal].[Age décennal 80].&amp;[3]"/>
    <s v="[Individus].[Age décennal].[Age décennal 80].&amp;[8]"/>
    <s v="[Individus].[Age décennal].[Age décennal 80].&amp;[4]"/>
    <s v="[Geographie].[Subdivision].&amp;[5]"/>
    <s v="[Geographie].[Subdivision].&amp;[3]"/>
    <s v="[Geographie].[Subdivision].&amp;[2]"/>
    <s v="[Geographie].[Subdivision].&amp;[4]"/>
    <s v="[Geographie].[Subdivision].&amp;[1]"/>
    <s v="[Individus].[Lieu de naissance].[Lieu De Naissance 1].&amp;[5000]"/>
    <s v="[Individus].[Lieu de naissance].[Lieu De Naissance 1].&amp;[1000]"/>
    <s v="{[Individus].[Lieu de naissance].[Lieu De Naissance 1].&amp;[2000],[Individus].[Lieu de naissance].[Lieu De Naissance 1].&amp;[3000],[Individus].[Lieu de naissance].[Lieu De Naissance 1].&amp;[4000]}"/>
    <s v="[Geographie].[Commune].&amp;[55]"/>
    <s v="[Geographie].[Commune].&amp;[40]"/>
    <s v="[Geographie].[Commune].&amp;[27]"/>
    <s v="[Geographie].[Commune].&amp;[19]"/>
    <s v="[Geographie].[Commune].&amp;[11]"/>
    <s v="[Geographie].[Commune].&amp;[43]"/>
    <s v="[Geographie].[Commune].&amp;[57]"/>
    <s v="[Geographie].[Commune].&amp;[23]"/>
    <s v="[Geographie].[Commune].&amp;[54]"/>
    <s v="[Geographie].[Commune].&amp;[24]"/>
    <s v="[Geographie].[Commune].&amp;[48]"/>
    <s v="[Geographie].[Commune].&amp;[35]"/>
    <s v="[Geographie].[Commune].&amp;[25]"/>
    <s v="[Geographie].[Commune].&amp;[36]"/>
    <s v="[Geographie].[Commune].&amp;[12]"/>
    <s v="[Geographie].[Commune].&amp;[49]"/>
    <s v="[Geographie].[Commune].&amp;[21]"/>
    <s v="[Geographie].[Commune].&amp;[53]"/>
    <s v="[Geographie].[Commune].&amp;[46]"/>
    <s v="[Geographie].[Commune].&amp;[45]"/>
    <s v="[Geographie].[Commune].&amp;[33]"/>
    <s v="[Geographie].[Commune].&amp;[42]"/>
    <s v="[Geographie].[Commune].&amp;[30]"/>
    <s v="[Geographie].[Commune].&amp;[20]"/>
    <s v="[Geographie].[Commune].&amp;[13]"/>
    <s v="[Geographie].[Commune].&amp;[44]"/>
    <s v="[Geographie].[Commune].&amp;[31]"/>
    <s v="[Geographie].[Commune].&amp;[58]"/>
    <s v="[Geographie].[Commune].&amp;[28]"/>
    <s v="[Geographie].[Commune].&amp;[52]"/>
    <s v="[Geographie].[Commune].&amp;[29]"/>
    <s v="[Geographie].[Commune].&amp;[32]"/>
    <s v="[Geographie].[Commune].&amp;[16]"/>
    <s v="[Geographie].[Commune].&amp;[39]"/>
    <s v="[Geographie].[Commune].&amp;[38]"/>
    <s v="[Geographie].[Commune].&amp;[15]"/>
    <s v="[Geographie].[Commune].&amp;[17]"/>
    <s v="[Geographie].[Commune].&amp;[18]"/>
    <s v="[Geographie].[Commune].&amp;[34]"/>
    <s v="[Geographie].[Commune].&amp;[26]"/>
    <s v="[Geographie].[Commune].&amp;[56]"/>
    <s v="[Geographie].[Commune].&amp;[47]"/>
    <s v="[Geographie].[Commune].&amp;[37]"/>
    <s v="[Geographie].[Commune].&amp;[41]"/>
    <s v="[Geographie].[Commune].&amp;[14]"/>
    <s v="[Geographie].[Commune].&amp;[51]"/>
    <s v="[Geographie].[Commune].&amp;[50]"/>
    <s v="[Geographie].[Commune].&amp;[22]"/>
    <s v="[Individus].[Sexe].&amp;[1]"/>
    <s v="[Individus].[Sexe].&amp;[2]"/>
  </metadataStrings>
  <mdxMetadata count="279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v">
      <t c="2" si="12">
        <n x="4"/>
        <n x="8"/>
      </t>
    </mdx>
    <mdx n="0" f="v">
      <t c="2" si="12">
        <n x="5"/>
        <n x="8"/>
      </t>
    </mdx>
    <mdx n="0" f="v">
      <t c="2" si="12">
        <n x="9"/>
        <n x="8"/>
      </t>
    </mdx>
    <mdx n="0" f="v">
      <t c="2" si="12">
        <n x="10"/>
        <n x="8"/>
      </t>
    </mdx>
    <mdx n="0" f="v">
      <t c="2" si="12">
        <n x="11"/>
        <n x="8"/>
      </t>
    </mdx>
    <mdx n="0" f="v">
      <t c="2" si="12">
        <n x="7"/>
        <n x="8"/>
      </t>
    </mdx>
    <mdx n="0" f="v">
      <t c="2" si="12">
        <n x="6"/>
        <n x="8"/>
      </t>
    </mdx>
    <mdx n="0" f="v">
      <t c="2" si="12">
        <n x="3"/>
        <n x="8"/>
      </t>
    </mdx>
    <mdx n="0" f="v">
      <t c="2" si="12">
        <n x="2"/>
        <n x="8"/>
      </t>
    </mdx>
    <mdx n="0" f="v">
      <t c="2" si="12">
        <n x="1"/>
        <n x="8"/>
      </t>
    </mdx>
    <mdx n="0" f="s">
      <ms ns="13" c="0"/>
    </mdx>
    <mdx n="0" f="v">
      <t c="2" si="12">
        <n x="13" s="1"/>
        <n x="8"/>
      </t>
    </mdx>
    <mdx n="0" f="s">
      <ms ns="14" c="0"/>
    </mdx>
    <mdx n="0" f="v">
      <t c="2" si="12">
        <n x="14" s="1"/>
        <n x="8"/>
      </t>
    </mdx>
    <mdx n="0" f="s">
      <ms ns="15" c="0"/>
    </mdx>
    <mdx n="0" f="v">
      <t c="2" si="12">
        <n x="15" s="1"/>
        <n x="8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v">
      <t c="2" si="12">
        <n x="18"/>
        <n x="8"/>
      </t>
    </mdx>
    <mdx n="0" f="v">
      <t c="2" si="12">
        <n x="19"/>
        <n x="8"/>
      </t>
    </mdx>
    <mdx n="0" f="v">
      <t c="2" si="12">
        <n x="20"/>
        <n x="8"/>
      </t>
    </mdx>
    <mdx n="0" f="v">
      <t c="2" si="12">
        <n x="16"/>
        <n x="8"/>
      </t>
    </mdx>
    <mdx n="0" f="v">
      <t c="2" si="12">
        <n x="17"/>
        <n x="8"/>
      </t>
    </mdx>
    <mdx n="0" f="v">
      <t c="2" si="12">
        <n x="21"/>
        <n x="8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v">
      <t c="3" si="12">
        <n x="8"/>
        <n x="22"/>
        <n x="1"/>
      </t>
    </mdx>
    <mdx n="0" f="v">
      <t c="3" si="12">
        <n x="8"/>
        <n x="22"/>
        <n x="2"/>
      </t>
    </mdx>
    <mdx n="0" f="v">
      <t c="3" si="12">
        <n x="8"/>
        <n x="22"/>
        <n x="3"/>
      </t>
    </mdx>
    <mdx n="0" f="v">
      <t c="3" si="12">
        <n x="8"/>
        <n x="23"/>
        <n x="1"/>
      </t>
    </mdx>
    <mdx n="0" f="v">
      <t c="3" si="12">
        <n x="8"/>
        <n x="23"/>
        <n x="2"/>
      </t>
    </mdx>
    <mdx n="0" f="v">
      <t c="3" si="12">
        <n x="8"/>
        <n x="23"/>
        <n x="3"/>
      </t>
    </mdx>
    <mdx n="0" f="v">
      <t c="3" si="12">
        <n x="8"/>
        <n x="24"/>
        <n x="1"/>
      </t>
    </mdx>
    <mdx n="0" f="v">
      <t c="3" si="12">
        <n x="8"/>
        <n x="24"/>
        <n x="2"/>
      </t>
    </mdx>
    <mdx n="0" f="v">
      <t c="3" si="12">
        <n x="8"/>
        <n x="24"/>
        <n x="3"/>
      </t>
    </mdx>
    <mdx n="0" f="v">
      <t c="3" si="12">
        <n x="8"/>
        <n x="25"/>
        <n x="1"/>
      </t>
    </mdx>
    <mdx n="0" f="v">
      <t c="3" si="12">
        <n x="8"/>
        <n x="25"/>
        <n x="2"/>
      </t>
    </mdx>
    <mdx n="0" f="v">
      <t c="3" si="12">
        <n x="8"/>
        <n x="25"/>
        <n x="3"/>
      </t>
    </mdx>
    <mdx n="0" f="v">
      <t c="3" si="12">
        <n x="8"/>
        <n x="26"/>
        <n x="9"/>
      </t>
    </mdx>
    <mdx n="0" f="v">
      <t c="3" si="12">
        <n x="8"/>
        <n x="26"/>
        <n x="11"/>
      </t>
    </mdx>
    <mdx n="0" f="v">
      <t c="3" si="12">
        <n x="8"/>
        <n x="22"/>
        <n x="4"/>
      </t>
    </mdx>
    <mdx n="0" f="v">
      <t c="3" si="12">
        <n x="8"/>
        <n x="22"/>
        <n x="5"/>
      </t>
    </mdx>
    <mdx n="0" f="v">
      <t c="3" si="12">
        <n x="8"/>
        <n x="27"/>
        <n x="9"/>
      </t>
    </mdx>
    <mdx n="0" f="v">
      <t c="3" si="12">
        <n x="8"/>
        <n x="27"/>
        <n x="11"/>
      </t>
    </mdx>
    <mdx n="0" f="v">
      <t c="3" si="12">
        <n x="8"/>
        <n x="23"/>
        <n x="4"/>
      </t>
    </mdx>
    <mdx n="0" f="v">
      <t c="3" si="12">
        <n x="8"/>
        <n x="23"/>
        <n x="5"/>
      </t>
    </mdx>
    <mdx n="0" f="v">
      <t c="3" si="12">
        <n x="8"/>
        <n x="28"/>
        <n x="9"/>
      </t>
    </mdx>
    <mdx n="0" f="v">
      <t c="3" si="12">
        <n x="8"/>
        <n x="28"/>
        <n x="11"/>
      </t>
    </mdx>
    <mdx n="0" f="v">
      <t c="3" si="12">
        <n x="8"/>
        <n x="24"/>
        <n x="4"/>
      </t>
    </mdx>
    <mdx n="0" f="v">
      <t c="3" si="12">
        <n x="8"/>
        <n x="24"/>
        <n x="5"/>
      </t>
    </mdx>
    <mdx n="0" f="v">
      <t c="3" si="12">
        <n x="8"/>
        <n x="29"/>
        <n x="9"/>
      </t>
    </mdx>
    <mdx n="0" f="v">
      <t c="3" si="12">
        <n x="8"/>
        <n x="29"/>
        <n x="11"/>
      </t>
    </mdx>
    <mdx n="0" f="v">
      <t c="3" si="12">
        <n x="8"/>
        <n x="25"/>
        <n x="4"/>
      </t>
    </mdx>
    <mdx n="0" f="v">
      <t c="3" si="12">
        <n x="8"/>
        <n x="25"/>
        <n x="5"/>
      </t>
    </mdx>
    <mdx n="0" f="v">
      <t c="3" si="12">
        <n x="8"/>
        <n x="27"/>
        <n x="1"/>
      </t>
    </mdx>
    <mdx n="0" f="v">
      <t c="3" si="12">
        <n x="8"/>
        <n x="27"/>
        <n x="3"/>
      </t>
    </mdx>
    <mdx n="0" f="v">
      <t c="3" si="12">
        <n x="8"/>
        <n x="28"/>
        <n x="1"/>
      </t>
    </mdx>
    <mdx n="0" f="v">
      <t c="3" si="12">
        <n x="8"/>
        <n x="28"/>
        <n x="3"/>
      </t>
    </mdx>
    <mdx n="0" f="v">
      <t c="3" si="12">
        <n x="8"/>
        <n x="24"/>
        <n x="6"/>
      </t>
    </mdx>
    <mdx n="0" f="v">
      <t c="3" si="12">
        <n x="8"/>
        <n x="32"/>
        <n x="6"/>
      </t>
    </mdx>
    <mdx n="0" f="v">
      <t c="3" si="12">
        <n x="8"/>
        <n x="29"/>
        <n x="1"/>
      </t>
    </mdx>
    <mdx n="0" f="v">
      <t c="3" si="12">
        <n x="8"/>
        <n x="29"/>
        <n x="2"/>
      </t>
    </mdx>
    <mdx n="0" f="v">
      <t c="3" si="12">
        <n x="8"/>
        <n x="25"/>
        <n x="6"/>
      </t>
    </mdx>
    <mdx n="0" f="v">
      <t c="3" si="12">
        <n x="8"/>
        <n x="26"/>
        <n x="1"/>
      </t>
    </mdx>
    <mdx n="0" f="v">
      <t c="3" si="12">
        <n x="8"/>
        <n x="26"/>
        <n x="2"/>
      </t>
    </mdx>
    <mdx n="0" f="v">
      <t c="3" si="12">
        <n x="8"/>
        <n x="26"/>
        <n x="3"/>
      </t>
    </mdx>
    <mdx n="0" f="v">
      <t c="3" si="12">
        <n x="8"/>
        <n x="22"/>
        <n x="6"/>
      </t>
    </mdx>
    <mdx n="0" f="v">
      <t c="3" si="12">
        <n x="8"/>
        <n x="33"/>
        <n x="1"/>
      </t>
    </mdx>
    <mdx n="0" f="v">
      <t c="3" si="12">
        <n x="8"/>
        <n x="33"/>
        <n x="3"/>
      </t>
    </mdx>
    <mdx n="0" f="v">
      <t c="3" si="12">
        <n x="8"/>
        <n x="30"/>
        <n x="6"/>
      </t>
    </mdx>
    <mdx n="0" f="v">
      <t c="3" si="12">
        <n x="8"/>
        <n x="27"/>
        <n x="2"/>
      </t>
    </mdx>
    <mdx n="0" f="v">
      <t c="3" si="12">
        <n x="8"/>
        <n x="23"/>
        <n x="6"/>
      </t>
    </mdx>
    <mdx n="0" f="v">
      <t c="3" si="12">
        <n x="8"/>
        <n x="34"/>
        <n x="2"/>
      </t>
    </mdx>
    <mdx n="0" f="v">
      <t c="3" si="12">
        <n x="8"/>
        <n x="31"/>
        <n x="6"/>
      </t>
    </mdx>
    <mdx n="0" f="v">
      <t c="3" si="12">
        <n x="8"/>
        <n x="28"/>
        <n x="2"/>
      </t>
    </mdx>
    <mdx n="0" f="v">
      <t c="3" si="12">
        <n x="8"/>
        <n x="35"/>
        <n x="2"/>
      </t>
    </mdx>
    <mdx n="0" f="v">
      <t c="3" si="12">
        <n x="8"/>
        <n x="29"/>
        <n x="3"/>
      </t>
    </mdx>
    <mdx n="0" f="v">
      <t c="3" si="12">
        <n x="8"/>
        <n x="36"/>
        <n x="5"/>
      </t>
    </mdx>
    <mdx n="0" f="v">
      <t c="3" si="12">
        <n x="8"/>
        <n x="36"/>
        <n x="4"/>
      </t>
    </mdx>
    <mdx n="0" f="v">
      <t c="3" si="12">
        <n x="8"/>
        <n x="25"/>
        <n x="11"/>
      </t>
    </mdx>
    <mdx n="0" f="v">
      <t c="3" si="12">
        <n x="8"/>
        <n x="25"/>
        <n x="9"/>
      </t>
    </mdx>
    <mdx n="0" f="v">
      <t c="3" si="12">
        <n x="8"/>
        <n x="29"/>
        <n x="5"/>
      </t>
    </mdx>
    <mdx n="0" f="v">
      <t c="3" si="12">
        <n x="8"/>
        <n x="29"/>
        <n x="4"/>
      </t>
    </mdx>
    <mdx n="0" f="v">
      <t c="3" si="12">
        <n x="8"/>
        <n x="32"/>
        <n x="11"/>
      </t>
    </mdx>
    <mdx n="0" f="v">
      <t c="3" si="12">
        <n x="8"/>
        <n x="32"/>
        <n x="9"/>
      </t>
    </mdx>
    <mdx n="0" f="v">
      <t c="3" si="12">
        <n x="8"/>
        <n x="35"/>
        <n x="5"/>
      </t>
    </mdx>
    <mdx n="0" f="v">
      <t c="3" si="12">
        <n x="8"/>
        <n x="35"/>
        <n x="4"/>
      </t>
    </mdx>
    <mdx n="0" f="v">
      <t c="3" si="12">
        <n x="8"/>
        <n x="24"/>
        <n x="11"/>
      </t>
    </mdx>
    <mdx n="0" f="v">
      <t c="3" si="12">
        <n x="8"/>
        <n x="24"/>
        <n x="9"/>
      </t>
    </mdx>
    <mdx n="0" f="v">
      <t c="3" si="12">
        <n x="8"/>
        <n x="28"/>
        <n x="5"/>
      </t>
    </mdx>
    <mdx n="0" f="v">
      <t c="3" si="12">
        <n x="8"/>
        <n x="28"/>
        <n x="4"/>
      </t>
    </mdx>
    <mdx n="0" f="v">
      <t c="3" si="12">
        <n x="8"/>
        <n x="31"/>
        <n x="11"/>
      </t>
    </mdx>
    <mdx n="0" f="v">
      <t c="3" si="12">
        <n x="8"/>
        <n x="31"/>
        <n x="9"/>
      </t>
    </mdx>
    <mdx n="0" f="v">
      <t c="3" si="12">
        <n x="8"/>
        <n x="34"/>
        <n x="5"/>
      </t>
    </mdx>
    <mdx n="0" f="v">
      <t c="3" si="12">
        <n x="8"/>
        <n x="34"/>
        <n x="4"/>
      </t>
    </mdx>
    <mdx n="0" f="v">
      <t c="3" si="12">
        <n x="8"/>
        <n x="23"/>
        <n x="11"/>
      </t>
    </mdx>
    <mdx n="0" f="v">
      <t c="3" si="12">
        <n x="8"/>
        <n x="23"/>
        <n x="9"/>
      </t>
    </mdx>
    <mdx n="0" f="v">
      <t c="3" si="12">
        <n x="8"/>
        <n x="27"/>
        <n x="5"/>
      </t>
    </mdx>
    <mdx n="0" f="v">
      <t c="3" si="12">
        <n x="8"/>
        <n x="27"/>
        <n x="4"/>
      </t>
    </mdx>
    <mdx n="0" f="v">
      <t c="3" si="12">
        <n x="8"/>
        <n x="30"/>
        <n x="11"/>
      </t>
    </mdx>
    <mdx n="0" f="v">
      <t c="3" si="12">
        <n x="8"/>
        <n x="30"/>
        <n x="9"/>
      </t>
    </mdx>
    <mdx n="0" f="v">
      <t c="3" si="12">
        <n x="8"/>
        <n x="33"/>
        <n x="5"/>
      </t>
    </mdx>
    <mdx n="0" f="v">
      <t c="3" si="12">
        <n x="8"/>
        <n x="33"/>
        <n x="4"/>
      </t>
    </mdx>
    <mdx n="0" f="v">
      <t c="3" si="12">
        <n x="8"/>
        <n x="22"/>
        <n x="11"/>
      </t>
    </mdx>
    <mdx n="0" f="v">
      <t c="3" si="12">
        <n x="8"/>
        <n x="22"/>
        <n x="9"/>
      </t>
    </mdx>
    <mdx n="0" f="v">
      <t c="3" si="12">
        <n x="8"/>
        <n x="26"/>
        <n x="5"/>
      </t>
    </mdx>
    <mdx n="0" f="v">
      <t c="3" si="12">
        <n x="8"/>
        <n x="26"/>
        <n x="4"/>
      </t>
    </mdx>
    <mdx n="0" f="v">
      <t c="3" si="12">
        <n x="8"/>
        <n x="26"/>
        <n x="6"/>
      </t>
    </mdx>
    <mdx n="0" f="v">
      <t c="3" si="12">
        <n x="8"/>
        <n x="27"/>
        <n x="6"/>
      </t>
    </mdx>
    <mdx n="0" f="v">
      <t c="3" si="12">
        <n x="8"/>
        <n x="28"/>
        <n x="6"/>
      </t>
    </mdx>
    <mdx n="0" f="v">
      <t c="3" si="12">
        <n x="8"/>
        <n x="29"/>
        <n x="6"/>
      </t>
    </mdx>
    <mdx n="0" f="v">
      <t c="3" si="12">
        <n x="8"/>
        <n x="30"/>
        <n x="5"/>
      </t>
    </mdx>
    <mdx n="0" f="v">
      <t c="3" si="12">
        <n x="8"/>
        <n x="30"/>
        <n x="4"/>
      </t>
    </mdx>
    <mdx n="0" f="v">
      <t c="3" si="12">
        <n x="8"/>
        <n x="30"/>
        <n x="3"/>
      </t>
    </mdx>
    <mdx n="0" f="v">
      <t c="3" si="12">
        <n x="8"/>
        <n x="30"/>
        <n x="2"/>
      </t>
    </mdx>
    <mdx n="0" f="v">
      <t c="3" si="12">
        <n x="8"/>
        <n x="30"/>
        <n x="1"/>
      </t>
    </mdx>
    <mdx n="0" f="v">
      <t c="3" si="12">
        <n x="8"/>
        <n x="31"/>
        <n x="5"/>
      </t>
    </mdx>
    <mdx n="0" f="v">
      <t c="3" si="12">
        <n x="8"/>
        <n x="31"/>
        <n x="4"/>
      </t>
    </mdx>
    <mdx n="0" f="v">
      <t c="3" si="12">
        <n x="8"/>
        <n x="31"/>
        <n x="3"/>
      </t>
    </mdx>
    <mdx n="0" f="v">
      <t c="3" si="12">
        <n x="8"/>
        <n x="31"/>
        <n x="2"/>
      </t>
    </mdx>
    <mdx n="0" f="v">
      <t c="3" si="12">
        <n x="8"/>
        <n x="31"/>
        <n x="1"/>
      </t>
    </mdx>
    <mdx n="0" f="v">
      <t c="3" si="12">
        <n x="8"/>
        <n x="32"/>
        <n x="5"/>
      </t>
    </mdx>
    <mdx n="0" f="v">
      <t c="3" si="12">
        <n x="8"/>
        <n x="32"/>
        <n x="4"/>
      </t>
    </mdx>
    <mdx n="0" f="v">
      <t c="3" si="12">
        <n x="8"/>
        <n x="32"/>
        <n x="3"/>
      </t>
    </mdx>
    <mdx n="0" f="v">
      <t c="3" si="12">
        <n x="8"/>
        <n x="32"/>
        <n x="2"/>
      </t>
    </mdx>
    <mdx n="0" f="v">
      <t c="3" si="12">
        <n x="8"/>
        <n x="32"/>
        <n x="1"/>
      </t>
    </mdx>
    <mdx n="0" f="v">
      <t c="3" si="12">
        <n x="8"/>
        <n x="33"/>
        <n x="2"/>
      </t>
    </mdx>
    <mdx n="0" f="v">
      <t c="3" si="12">
        <n x="8"/>
        <n x="33"/>
        <n x="11"/>
      </t>
    </mdx>
    <mdx n="0" f="v">
      <t c="3" si="12">
        <n x="8"/>
        <n x="33"/>
        <n x="9"/>
      </t>
    </mdx>
    <mdx n="0" f="v">
      <t c="3" si="12">
        <n x="8"/>
        <n x="33"/>
        <n x="6"/>
      </t>
    </mdx>
    <mdx n="0" f="v">
      <t c="3" si="12">
        <n x="8"/>
        <n x="34"/>
        <n x="3"/>
      </t>
    </mdx>
    <mdx n="0" f="v">
      <t c="3" si="12">
        <n x="8"/>
        <n x="34"/>
        <n x="1"/>
      </t>
    </mdx>
    <mdx n="0" f="v">
      <t c="3" si="12">
        <n x="8"/>
        <n x="34"/>
        <n x="11"/>
      </t>
    </mdx>
    <mdx n="0" f="v">
      <t c="3" si="12">
        <n x="8"/>
        <n x="34"/>
        <n x="9"/>
      </t>
    </mdx>
    <mdx n="0" f="v">
      <t c="3" si="12">
        <n x="8"/>
        <n x="34"/>
        <n x="6"/>
      </t>
    </mdx>
    <mdx n="0" f="v">
      <t c="3" si="12">
        <n x="8"/>
        <n x="35"/>
        <n x="3"/>
      </t>
    </mdx>
    <mdx n="0" f="v">
      <t c="3" si="12">
        <n x="8"/>
        <n x="35"/>
        <n x="1"/>
      </t>
    </mdx>
    <mdx n="0" f="v">
      <t c="3" si="12">
        <n x="8"/>
        <n x="35"/>
        <n x="11"/>
      </t>
    </mdx>
    <mdx n="0" f="v">
      <t c="3" si="12">
        <n x="8"/>
        <n x="35"/>
        <n x="9"/>
      </t>
    </mdx>
    <mdx n="0" f="v">
      <t c="3" si="12">
        <n x="8"/>
        <n x="35"/>
        <n x="6"/>
      </t>
    </mdx>
    <mdx n="0" f="v">
      <t c="3" si="12">
        <n x="8"/>
        <n x="36"/>
        <n x="3"/>
      </t>
    </mdx>
    <mdx n="0" f="v">
      <t c="3" si="12">
        <n x="8"/>
        <n x="36"/>
        <n x="2"/>
      </t>
    </mdx>
    <mdx n="0" f="v">
      <t c="3" si="12">
        <n x="8"/>
        <n x="36"/>
        <n x="1"/>
      </t>
    </mdx>
    <mdx n="0" f="v">
      <t c="3" si="12">
        <n x="8"/>
        <n x="36"/>
        <n x="11"/>
      </t>
    </mdx>
    <mdx n="0" f="v">
      <t c="3" si="12">
        <n x="8"/>
        <n x="36"/>
        <n x="9"/>
      </t>
    </mdx>
    <mdx n="0" f="v">
      <t c="3" si="12">
        <n x="8"/>
        <n x="36"/>
        <n x="6"/>
      </t>
    </mdx>
    <mdx n="0" f="v">
      <t c="3" si="12">
        <n x="8"/>
        <n x="26"/>
        <n x="14" s="1"/>
      </t>
    </mdx>
    <mdx n="0" f="v">
      <t c="3" si="12">
        <n x="8"/>
        <n x="36"/>
        <n x="14" s="1"/>
      </t>
    </mdx>
    <mdx n="0" f="v">
      <t c="3" si="12">
        <n x="8"/>
        <n x="25"/>
        <n x="14" s="1"/>
      </t>
    </mdx>
    <mdx n="0" f="v">
      <t c="3" si="12">
        <n x="8"/>
        <n x="29"/>
        <n x="14" s="1"/>
      </t>
    </mdx>
    <mdx n="0" f="v">
      <t c="3" si="12">
        <n x="8"/>
        <n x="32"/>
        <n x="14" s="1"/>
      </t>
    </mdx>
    <mdx n="0" f="v">
      <t c="3" si="12">
        <n x="8"/>
        <n x="35"/>
        <n x="14" s="1"/>
      </t>
    </mdx>
    <mdx n="0" f="v">
      <t c="3" si="12">
        <n x="8"/>
        <n x="24"/>
        <n x="14" s="1"/>
      </t>
    </mdx>
    <mdx n="0" f="v">
      <t c="3" si="12">
        <n x="8"/>
        <n x="28"/>
        <n x="14" s="1"/>
      </t>
    </mdx>
    <mdx n="0" f="v">
      <t c="3" si="12">
        <n x="8"/>
        <n x="31"/>
        <n x="14" s="1"/>
      </t>
    </mdx>
    <mdx n="0" f="v">
      <t c="3" si="12">
        <n x="8"/>
        <n x="34"/>
        <n x="14" s="1"/>
      </t>
    </mdx>
    <mdx n="0" f="v">
      <t c="3" si="12">
        <n x="8"/>
        <n x="23"/>
        <n x="14" s="1"/>
      </t>
    </mdx>
    <mdx n="0" f="v">
      <t c="3" si="12">
        <n x="8"/>
        <n x="27"/>
        <n x="14" s="1"/>
      </t>
    </mdx>
    <mdx n="0" f="v">
      <t c="3" si="12">
        <n x="8"/>
        <n x="30"/>
        <n x="14" s="1"/>
      </t>
    </mdx>
    <mdx n="0" f="v">
      <t c="3" si="12">
        <n x="8"/>
        <n x="33"/>
        <n x="14" s="1"/>
      </t>
    </mdx>
    <mdx n="0" f="v">
      <t c="3" si="12">
        <n x="8"/>
        <n x="22"/>
        <n x="14" s="1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v">
      <t c="3" si="12">
        <n x="8"/>
        <n x="39"/>
        <n x="6"/>
      </t>
    </mdx>
    <mdx n="0" f="v">
      <t c="3" si="12">
        <n x="8"/>
        <n x="37"/>
        <n x="1"/>
      </t>
    </mdx>
    <mdx n="0" f="v">
      <t c="3" si="12">
        <n x="8"/>
        <n x="37"/>
        <n x="2"/>
      </t>
    </mdx>
    <mdx n="0" f="v">
      <t c="3" si="12">
        <n x="8"/>
        <n x="37"/>
        <n x="3"/>
      </t>
    </mdx>
    <mdx n="0" f="v">
      <t c="3" si="12">
        <n x="8"/>
        <n x="40"/>
        <n x="6"/>
      </t>
    </mdx>
    <mdx n="0" f="v">
      <t c="3" si="12">
        <n x="8"/>
        <n x="38"/>
        <n x="1"/>
      </t>
    </mdx>
    <mdx n="0" f="v">
      <t c="3" si="12">
        <n x="8"/>
        <n x="38"/>
        <n x="2"/>
      </t>
    </mdx>
    <mdx n="0" f="v">
      <t c="3" si="12">
        <n x="8"/>
        <n x="38"/>
        <n x="3"/>
      </t>
    </mdx>
    <mdx n="0" f="v">
      <t c="3" si="12">
        <n x="8"/>
        <n x="41"/>
        <n x="4"/>
      </t>
    </mdx>
    <mdx n="0" f="v">
      <t c="3" si="12">
        <n x="8"/>
        <n x="41"/>
        <n x="5"/>
      </t>
    </mdx>
    <mdx n="0" f="v">
      <t c="3" si="12">
        <n x="8"/>
        <n x="39"/>
        <n x="9"/>
      </t>
    </mdx>
    <mdx n="0" f="v">
      <t c="3" si="12">
        <n x="8"/>
        <n x="39"/>
        <n x="11"/>
      </t>
    </mdx>
    <mdx n="0" f="v">
      <t c="3" si="12">
        <n x="8"/>
        <n x="37"/>
        <n x="4"/>
      </t>
    </mdx>
    <mdx n="0" f="v">
      <t c="3" si="12">
        <n x="8"/>
        <n x="37"/>
        <n x="5"/>
      </t>
    </mdx>
    <mdx n="0" f="v">
      <t c="3" si="12">
        <n x="8"/>
        <n x="42"/>
        <n x="4"/>
      </t>
    </mdx>
    <mdx n="0" f="v">
      <t c="3" si="12">
        <n x="8"/>
        <n x="42"/>
        <n x="5"/>
      </t>
    </mdx>
    <mdx n="0" f="v">
      <t c="3" si="12">
        <n x="8"/>
        <n x="40"/>
        <n x="9"/>
      </t>
    </mdx>
    <mdx n="0" f="v">
      <t c="3" si="12">
        <n x="8"/>
        <n x="40"/>
        <n x="11"/>
      </t>
    </mdx>
    <mdx n="0" f="v">
      <t c="3" si="12">
        <n x="8"/>
        <n x="38"/>
        <n x="4"/>
      </t>
    </mdx>
    <mdx n="0" f="v">
      <t c="3" si="12">
        <n x="8"/>
        <n x="38"/>
        <n x="5"/>
      </t>
    </mdx>
    <mdx n="0" f="v">
      <t c="3" si="12">
        <n x="8"/>
        <n x="38"/>
        <n x="11"/>
      </t>
    </mdx>
    <mdx n="0" f="v">
      <t c="3" si="12">
        <n x="8"/>
        <n x="38"/>
        <n x="9"/>
      </t>
    </mdx>
    <mdx n="0" f="v">
      <t c="3" si="12">
        <n x="8"/>
        <n x="40"/>
        <n x="5"/>
      </t>
    </mdx>
    <mdx n="0" f="v">
      <t c="3" si="12">
        <n x="8"/>
        <n x="40"/>
        <n x="4"/>
      </t>
    </mdx>
    <mdx n="0" f="v">
      <t c="3" si="12">
        <n x="8"/>
        <n x="42"/>
        <n x="11"/>
      </t>
    </mdx>
    <mdx n="0" f="v">
      <t c="3" si="12">
        <n x="8"/>
        <n x="42"/>
        <n x="9"/>
      </t>
    </mdx>
    <mdx n="0" f="v">
      <t c="3" si="12">
        <n x="8"/>
        <n x="44"/>
        <n x="5"/>
      </t>
    </mdx>
    <mdx n="0" f="v">
      <t c="3" si="12">
        <n x="8"/>
        <n x="44"/>
        <n x="4"/>
      </t>
    </mdx>
    <mdx n="0" f="v">
      <t c="3" si="12">
        <n x="8"/>
        <n x="37"/>
        <n x="11"/>
      </t>
    </mdx>
    <mdx n="0" f="v">
      <t c="3" si="12">
        <n x="8"/>
        <n x="37"/>
        <n x="9"/>
      </t>
    </mdx>
    <mdx n="0" f="v">
      <t c="3" si="12">
        <n x="8"/>
        <n x="39"/>
        <n x="5"/>
      </t>
    </mdx>
    <mdx n="0" f="v">
      <t c="3" si="12">
        <n x="8"/>
        <n x="39"/>
        <n x="4"/>
      </t>
    </mdx>
    <mdx n="0" f="v">
      <t c="3" si="12">
        <n x="8"/>
        <n x="41"/>
        <n x="11"/>
      </t>
    </mdx>
    <mdx n="0" f="v">
      <t c="3" si="12">
        <n x="8"/>
        <n x="41"/>
        <n x="9"/>
      </t>
    </mdx>
    <mdx n="0" f="v">
      <t c="3" si="12">
        <n x="8"/>
        <n x="43"/>
        <n x="5"/>
      </t>
    </mdx>
    <mdx n="0" f="v">
      <t c="3" si="12">
        <n x="8"/>
        <n x="43"/>
        <n x="4"/>
      </t>
    </mdx>
    <mdx n="0" f="v">
      <t c="3" si="12">
        <n x="8"/>
        <n x="38"/>
        <n x="6"/>
      </t>
    </mdx>
    <mdx n="0" f="v">
      <t c="3" si="12">
        <n x="8"/>
        <n x="40"/>
        <n x="3"/>
      </t>
    </mdx>
    <mdx n="0" f="v">
      <t c="3" si="12">
        <n x="8"/>
        <n x="40"/>
        <n x="2"/>
      </t>
    </mdx>
    <mdx n="0" f="v">
      <t c="3" si="12">
        <n x="8"/>
        <n x="40"/>
        <n x="1"/>
      </t>
    </mdx>
    <mdx n="0" f="v">
      <t c="3" si="12">
        <n x="8"/>
        <n x="42"/>
        <n x="6"/>
      </t>
    </mdx>
    <mdx n="0" f="v">
      <t c="3" si="12">
        <n x="8"/>
        <n x="44"/>
        <n x="3"/>
      </t>
    </mdx>
    <mdx n="0" f="v">
      <t c="3" si="12">
        <n x="8"/>
        <n x="44"/>
        <n x="2"/>
      </t>
    </mdx>
    <mdx n="0" f="v">
      <t c="3" si="12">
        <n x="8"/>
        <n x="44"/>
        <n x="1"/>
      </t>
    </mdx>
    <mdx n="0" f="v">
      <t c="3" si="12">
        <n x="8"/>
        <n x="37"/>
        <n x="6"/>
      </t>
    </mdx>
    <mdx n="0" f="v">
      <t c="3" si="12">
        <n x="8"/>
        <n x="39"/>
        <n x="3"/>
      </t>
    </mdx>
    <mdx n="0" f="v">
      <t c="3" si="12">
        <n x="8"/>
        <n x="39"/>
        <n x="2"/>
      </t>
    </mdx>
    <mdx n="0" f="v">
      <t c="3" si="12">
        <n x="8"/>
        <n x="39"/>
        <n x="1"/>
      </t>
    </mdx>
    <mdx n="0" f="v">
      <t c="3" si="12">
        <n x="8"/>
        <n x="41"/>
        <n x="6"/>
      </t>
    </mdx>
    <mdx n="0" f="v">
      <t c="3" si="12">
        <n x="8"/>
        <n x="43"/>
        <n x="3"/>
      </t>
    </mdx>
    <mdx n="0" f="v">
      <t c="3" si="12">
        <n x="8"/>
        <n x="43"/>
        <n x="2"/>
      </t>
    </mdx>
    <mdx n="0" f="v">
      <t c="3" si="12">
        <n x="8"/>
        <n x="43"/>
        <n x="1"/>
      </t>
    </mdx>
    <mdx n="0" f="v">
      <t c="3" si="12">
        <n x="8"/>
        <n x="41"/>
        <n x="3"/>
      </t>
    </mdx>
    <mdx n="0" f="v">
      <t c="3" si="12">
        <n x="8"/>
        <n x="41"/>
        <n x="2"/>
      </t>
    </mdx>
    <mdx n="0" f="v">
      <t c="3" si="12">
        <n x="8"/>
        <n x="41"/>
        <n x="1"/>
      </t>
    </mdx>
    <mdx n="0" f="v">
      <t c="3" si="12">
        <n x="8"/>
        <n x="42"/>
        <n x="3"/>
      </t>
    </mdx>
    <mdx n="0" f="v">
      <t c="3" si="12">
        <n x="8"/>
        <n x="42"/>
        <n x="2"/>
      </t>
    </mdx>
    <mdx n="0" f="v">
      <t c="3" si="12">
        <n x="8"/>
        <n x="42"/>
        <n x="1"/>
      </t>
    </mdx>
    <mdx n="0" f="v">
      <t c="3" si="12">
        <n x="8"/>
        <n x="43"/>
        <n x="11"/>
      </t>
    </mdx>
    <mdx n="0" f="v">
      <t c="3" si="12">
        <n x="8"/>
        <n x="43"/>
        <n x="9"/>
      </t>
    </mdx>
    <mdx n="0" f="v">
      <t c="3" si="12">
        <n x="8"/>
        <n x="43"/>
        <n x="6"/>
      </t>
    </mdx>
    <mdx n="0" f="v">
      <t c="3" si="12">
        <n x="8"/>
        <n x="44"/>
        <n x="11"/>
      </t>
    </mdx>
    <mdx n="0" f="v">
      <t c="3" si="12">
        <n x="8"/>
        <n x="44"/>
        <n x="9"/>
      </t>
    </mdx>
    <mdx n="0" f="v">
      <t c="3" si="12">
        <n x="8"/>
        <n x="44"/>
        <n x="6"/>
      </t>
    </mdx>
    <mdx n="0" f="v">
      <t c="3" si="12">
        <n x="8"/>
        <n x="38"/>
        <n x="14" s="1"/>
      </t>
    </mdx>
    <mdx n="0" f="v">
      <t c="3" si="12">
        <n x="8"/>
        <n x="40"/>
        <n x="14" s="1"/>
      </t>
    </mdx>
    <mdx n="0" f="v">
      <t c="3" si="12">
        <n x="8"/>
        <n x="42"/>
        <n x="14" s="1"/>
      </t>
    </mdx>
    <mdx n="0" f="v">
      <t c="3" si="12">
        <n x="8"/>
        <n x="44"/>
        <n x="14" s="1"/>
      </t>
    </mdx>
    <mdx n="0" f="v">
      <t c="3" si="12">
        <n x="8"/>
        <n x="37"/>
        <n x="14" s="1"/>
      </t>
    </mdx>
    <mdx n="0" f="v">
      <t c="3" si="12">
        <n x="8"/>
        <n x="39"/>
        <n x="14" s="1"/>
      </t>
    </mdx>
    <mdx n="0" f="v">
      <t c="3" si="12">
        <n x="8"/>
        <n x="41"/>
        <n x="14" s="1"/>
      </t>
    </mdx>
    <mdx n="0" f="v">
      <t c="3" si="12">
        <n x="8"/>
        <n x="43"/>
        <n x="14" s="1"/>
      </t>
    </mdx>
    <mdx n="0" f="m">
      <t c="2">
        <n x="45"/>
        <n x="39"/>
      </t>
    </mdx>
    <mdx n="0" f="m">
      <t c="2">
        <n x="46"/>
        <n x="43"/>
      </t>
    </mdx>
    <mdx n="0" f="m">
      <t c="2">
        <n x="47"/>
        <n x="38"/>
      </t>
    </mdx>
    <mdx n="0" f="m">
      <t c="2">
        <n x="45"/>
        <n x="42"/>
      </t>
    </mdx>
    <mdx n="0" f="m">
      <t c="2">
        <n x="48"/>
        <n x="44"/>
      </t>
    </mdx>
    <mdx n="0" f="m">
      <t c="2">
        <n x="46"/>
        <n x="37"/>
      </t>
    </mdx>
    <mdx n="0" f="m">
      <t c="2">
        <n x="47"/>
        <n x="40"/>
      </t>
    </mdx>
    <mdx n="0" f="m">
      <t c="2">
        <n x="49"/>
        <n x="42"/>
      </t>
    </mdx>
    <mdx n="0" f="m">
      <t c="2">
        <n x="45"/>
        <n x="37"/>
      </t>
    </mdx>
    <mdx n="0" f="m">
      <t c="2">
        <n x="45"/>
        <n x="38"/>
      </t>
    </mdx>
    <mdx n="0" f="m">
      <t c="2">
        <n x="48"/>
        <n x="39"/>
      </t>
    </mdx>
    <mdx n="0" f="m">
      <t c="2">
        <n x="48"/>
        <n x="40"/>
      </t>
    </mdx>
    <mdx n="0" f="m">
      <t c="2">
        <n x="46"/>
        <n x="41"/>
      </t>
    </mdx>
    <mdx n="0" f="m">
      <t c="2">
        <n x="46"/>
        <n x="42"/>
      </t>
    </mdx>
    <mdx n="0" f="m">
      <t c="2">
        <n x="47"/>
        <n x="43"/>
      </t>
    </mdx>
    <mdx n="0" f="m">
      <t c="2">
        <n x="47"/>
        <n x="44"/>
      </t>
    </mdx>
    <mdx n="0" f="m">
      <t c="1">
        <n x="47"/>
      </t>
    </mdx>
    <mdx n="0" f="m">
      <t c="2">
        <n x="49"/>
        <n x="37"/>
      </t>
    </mdx>
    <mdx n="0" f="m">
      <t c="2">
        <n x="49"/>
        <n x="38"/>
      </t>
    </mdx>
    <mdx n="0" f="m">
      <t c="2">
        <n x="45"/>
        <n x="40"/>
      </t>
    </mdx>
    <mdx n="0" f="m">
      <t c="2">
        <n x="48"/>
        <n x="41"/>
      </t>
    </mdx>
    <mdx n="0" f="m">
      <t c="2">
        <n x="48"/>
        <n x="42"/>
      </t>
    </mdx>
    <mdx n="0" f="m">
      <t c="2">
        <n x="46"/>
        <n x="44"/>
      </t>
    </mdx>
    <mdx n="0" f="m">
      <t c="1">
        <n x="46"/>
      </t>
    </mdx>
    <mdx n="0" f="m">
      <t c="2">
        <n x="47"/>
        <n x="37"/>
      </t>
    </mdx>
    <mdx n="0" f="m">
      <t c="2">
        <n x="49"/>
        <n x="39"/>
      </t>
    </mdx>
    <mdx n="0" f="m">
      <t c="2">
        <n x="49"/>
        <n x="40"/>
      </t>
    </mdx>
    <mdx n="0" f="m">
      <t c="2">
        <n x="45"/>
        <n x="41"/>
      </t>
    </mdx>
    <mdx n="0" f="m">
      <t c="2">
        <n x="48"/>
        <n x="43"/>
      </t>
    </mdx>
    <mdx n="0" f="m">
      <t c="1">
        <n x="48"/>
      </t>
    </mdx>
    <mdx n="0" f="m">
      <t c="2">
        <n x="46"/>
        <n x="38"/>
      </t>
    </mdx>
    <mdx n="0" f="m">
      <t c="2">
        <n x="47"/>
        <n x="39"/>
      </t>
    </mdx>
    <mdx n="0" f="m">
      <t c="2">
        <n x="49"/>
        <n x="41"/>
      </t>
    </mdx>
    <mdx n="0" f="m">
      <t c="2">
        <n x="45"/>
        <n x="44"/>
      </t>
    </mdx>
    <mdx n="0" f="m">
      <t c="2">
        <n x="46"/>
        <n x="39"/>
      </t>
    </mdx>
    <mdx n="0" f="m">
      <t c="2">
        <n x="49"/>
        <n x="43"/>
      </t>
    </mdx>
    <mdx n="0" f="m">
      <t c="2">
        <n x="45"/>
        <n x="43"/>
      </t>
    </mdx>
    <mdx n="0" f="m">
      <t c="2">
        <n x="48"/>
        <n x="38"/>
      </t>
    </mdx>
    <mdx n="0" f="m">
      <t c="2">
        <n x="47"/>
        <n x="42"/>
      </t>
    </mdx>
    <mdx n="0" f="m">
      <t c="2">
        <n x="48"/>
        <n x="37"/>
      </t>
    </mdx>
    <mdx n="0" f="m">
      <t c="2">
        <n x="47"/>
        <n x="41"/>
      </t>
    </mdx>
    <mdx n="0" f="m">
      <t c="1">
        <n x="49"/>
      </t>
    </mdx>
    <mdx n="0" f="m">
      <t c="1">
        <n x="45"/>
      </t>
    </mdx>
    <mdx n="0" f="m">
      <t c="2">
        <n x="46"/>
        <n x="40"/>
      </t>
    </mdx>
    <mdx n="0" f="m">
      <t c="2">
        <n x="49"/>
        <n x="44"/>
      </t>
    </mdx>
    <mdx n="0" f="v">
      <t c="4" si="12">
        <n x="8"/>
        <n x="45"/>
        <n x="39"/>
        <n x="1"/>
      </t>
    </mdx>
    <mdx n="0" f="v">
      <t c="4" si="12">
        <n x="8"/>
        <n x="45"/>
        <n x="39"/>
        <n x="2"/>
      </t>
    </mdx>
    <mdx n="0" f="v">
      <t c="4" si="12">
        <n x="8"/>
        <n x="45"/>
        <n x="39"/>
        <n x="3"/>
      </t>
    </mdx>
    <mdx n="0" f="v">
      <t c="4" si="12">
        <n x="8"/>
        <n x="45"/>
        <n x="37"/>
        <n x="6"/>
      </t>
    </mdx>
    <mdx n="0" f="v">
      <t c="4" si="12">
        <n x="8"/>
        <n x="45"/>
        <n x="40"/>
        <n x="1"/>
      </t>
    </mdx>
    <mdx n="0" f="v">
      <t c="4" si="12">
        <n x="8"/>
        <n x="45"/>
        <n x="40"/>
        <n x="3"/>
      </t>
    </mdx>
    <mdx n="0" f="v">
      <t c="4" si="12">
        <n x="8"/>
        <n x="48"/>
        <n x="41"/>
        <n x="1"/>
      </t>
    </mdx>
    <mdx n="0" f="v">
      <t c="4" si="12">
        <n x="8"/>
        <n x="48"/>
        <n x="41"/>
        <n x="3"/>
      </t>
    </mdx>
    <mdx n="0" f="v">
      <t c="4" si="12">
        <n x="8"/>
        <n x="48"/>
        <n x="44"/>
        <n x="6"/>
      </t>
    </mdx>
    <mdx n="0" f="v">
      <t c="4" si="12">
        <n x="8"/>
        <n x="48"/>
        <n x="42"/>
        <n x="1"/>
      </t>
    </mdx>
    <mdx n="0" f="v">
      <t c="4" si="12">
        <n x="8"/>
        <n x="48"/>
        <n x="42"/>
        <n x="3"/>
      </t>
    </mdx>
    <mdx n="0" f="v">
      <t c="4" si="12">
        <n x="8"/>
        <n x="46"/>
        <n x="43"/>
        <n x="1"/>
      </t>
    </mdx>
    <mdx n="0" f="v">
      <t c="4" si="12">
        <n x="8"/>
        <n x="46"/>
        <n x="43"/>
        <n x="3"/>
      </t>
    </mdx>
    <mdx n="0" f="v">
      <t c="4" si="12">
        <n x="8"/>
        <n x="46"/>
        <n x="41"/>
        <n x="6"/>
      </t>
    </mdx>
    <mdx n="0" f="v">
      <t c="4" si="12">
        <n x="8"/>
        <n x="46"/>
        <n x="44"/>
        <n x="2"/>
      </t>
    </mdx>
    <mdx n="0" f="v">
      <t c="4" si="12">
        <n x="8"/>
        <n x="46"/>
        <n x="42"/>
        <n x="6"/>
      </t>
    </mdx>
    <mdx n="0" f="v">
      <t c="3" si="12">
        <n x="8"/>
        <n x="46"/>
        <n x="1"/>
      </t>
    </mdx>
    <mdx n="0" f="v">
      <t c="3" si="12">
        <n x="8"/>
        <n x="46"/>
        <n x="3"/>
      </t>
    </mdx>
    <mdx n="0" f="v">
      <t c="4" si="12">
        <n x="8"/>
        <n x="47"/>
        <n x="37"/>
        <n x="1"/>
      </t>
    </mdx>
    <mdx n="0" f="v">
      <t c="4" si="12">
        <n x="8"/>
        <n x="47"/>
        <n x="37"/>
        <n x="2"/>
      </t>
    </mdx>
    <mdx n="0" f="v">
      <t c="4" si="12">
        <n x="8"/>
        <n x="47"/>
        <n x="44"/>
        <n x="6"/>
      </t>
    </mdx>
    <mdx n="0" f="v">
      <t c="4" si="12">
        <n x="8"/>
        <n x="47"/>
        <n x="38"/>
        <n x="1"/>
      </t>
    </mdx>
    <mdx n="0" f="v">
      <t c="4" si="12">
        <n x="8"/>
        <n x="47"/>
        <n x="38"/>
        <n x="3"/>
      </t>
    </mdx>
    <mdx n="0" f="v">
      <t c="4" si="12">
        <n x="8"/>
        <n x="49"/>
        <n x="39"/>
        <n x="2"/>
      </t>
    </mdx>
    <mdx n="0" f="v">
      <t c="4" si="12">
        <n x="8"/>
        <n x="49"/>
        <n x="37"/>
        <n x="6"/>
      </t>
    </mdx>
    <mdx n="0" f="v">
      <t c="4" si="12">
        <n x="8"/>
        <n x="49"/>
        <n x="42"/>
        <n x="6"/>
      </t>
    </mdx>
    <mdx n="0" f="v">
      <t c="4" si="12">
        <n x="8"/>
        <n x="49"/>
        <n x="40"/>
        <n x="2"/>
      </t>
    </mdx>
    <mdx n="0" f="v">
      <t c="4" si="12">
        <n x="8"/>
        <n x="49"/>
        <n x="38"/>
        <n x="6"/>
      </t>
    </mdx>
    <mdx n="0" f="v">
      <t c="4" si="12">
        <n x="8"/>
        <n x="48"/>
        <n x="43"/>
        <n x="6"/>
      </t>
    </mdx>
    <mdx n="0" f="v">
      <t c="3" si="12">
        <n x="8"/>
        <n x="48"/>
        <n x="6"/>
      </t>
    </mdx>
    <mdx n="0" f="v">
      <t c="4" si="12">
        <n x="8"/>
        <n x="46"/>
        <n x="38"/>
        <n x="6"/>
      </t>
    </mdx>
    <mdx n="0" f="v">
      <t c="4" si="12">
        <n x="8"/>
        <n x="47"/>
        <n x="39"/>
        <n x="6"/>
      </t>
    </mdx>
    <mdx n="0" f="v">
      <t c="4" si="12">
        <n x="8"/>
        <n x="45"/>
        <n x="41"/>
        <n x="9"/>
      </t>
    </mdx>
    <mdx n="0" f="v">
      <t c="4" si="12">
        <n x="8"/>
        <n x="45"/>
        <n x="41"/>
        <n x="11"/>
      </t>
    </mdx>
    <mdx n="0" f="v">
      <t c="4" si="12">
        <n x="8"/>
        <n x="45"/>
        <n x="39"/>
        <n x="4"/>
      </t>
    </mdx>
    <mdx n="0" f="v">
      <t c="4" si="12">
        <n x="8"/>
        <n x="45"/>
        <n x="39"/>
        <n x="5"/>
      </t>
    </mdx>
    <mdx n="0" f="v">
      <t c="4" si="12">
        <n x="8"/>
        <n x="45"/>
        <n x="37"/>
        <n x="9"/>
      </t>
    </mdx>
    <mdx n="0" f="v">
      <t c="4" si="12">
        <n x="8"/>
        <n x="45"/>
        <n x="37"/>
        <n x="11"/>
      </t>
    </mdx>
    <mdx n="0" f="v">
      <t c="4" si="12">
        <n x="8"/>
        <n x="45"/>
        <n x="42"/>
        <n x="9"/>
      </t>
    </mdx>
    <mdx n="0" f="v">
      <t c="4" si="12">
        <n x="8"/>
        <n x="45"/>
        <n x="42"/>
        <n x="11"/>
      </t>
    </mdx>
    <mdx n="0" f="v">
      <t c="4" si="12">
        <n x="8"/>
        <n x="45"/>
        <n x="40"/>
        <n x="5"/>
      </t>
    </mdx>
    <mdx n="0" f="v">
      <t c="4" si="12">
        <n x="8"/>
        <n x="48"/>
        <n x="43"/>
        <n x="9"/>
      </t>
    </mdx>
    <mdx n="0" f="v">
      <t c="4" si="12">
        <n x="8"/>
        <n x="48"/>
        <n x="43"/>
        <n x="11"/>
      </t>
    </mdx>
    <mdx n="0" f="v">
      <t c="4" si="12">
        <n x="8"/>
        <n x="48"/>
        <n x="41"/>
        <n x="5"/>
      </t>
    </mdx>
    <mdx n="0" f="v">
      <t c="4" si="12">
        <n x="8"/>
        <n x="48"/>
        <n x="44"/>
        <n x="9"/>
      </t>
    </mdx>
    <mdx n="0" f="v">
      <t c="4" si="12">
        <n x="8"/>
        <n x="48"/>
        <n x="44"/>
        <n x="11"/>
      </t>
    </mdx>
    <mdx n="0" f="v">
      <t c="4" si="12">
        <n x="8"/>
        <n x="48"/>
        <n x="42"/>
        <n x="5"/>
      </t>
    </mdx>
    <mdx n="0" f="v">
      <t c="3" si="12">
        <n x="8"/>
        <n x="48"/>
        <n x="9"/>
      </t>
    </mdx>
    <mdx n="0" f="v">
      <t c="3" si="12">
        <n x="8"/>
        <n x="48"/>
        <n x="11"/>
      </t>
    </mdx>
    <mdx n="0" f="v">
      <t c="4" si="12">
        <n x="8"/>
        <n x="46"/>
        <n x="43"/>
        <n x="5"/>
      </t>
    </mdx>
    <mdx n="0" f="v">
      <t c="4" si="12">
        <n x="8"/>
        <n x="46"/>
        <n x="37"/>
        <n x="9"/>
      </t>
    </mdx>
    <mdx n="0" f="v">
      <t c="4" si="12">
        <n x="8"/>
        <n x="46"/>
        <n x="37"/>
        <n x="11"/>
      </t>
    </mdx>
    <mdx n="0" f="v">
      <t c="4" si="12">
        <n x="8"/>
        <n x="46"/>
        <n x="44"/>
        <n x="4"/>
      </t>
    </mdx>
    <mdx n="0" f="v">
      <t c="4" si="12">
        <n x="8"/>
        <n x="46"/>
        <n x="42"/>
        <n x="9"/>
      </t>
    </mdx>
    <mdx n="0" f="v">
      <t c="4" si="12">
        <n x="8"/>
        <n x="46"/>
        <n x="42"/>
        <n x="11"/>
      </t>
    </mdx>
    <mdx n="0" f="v">
      <t c="3" si="12">
        <n x="8"/>
        <n x="46"/>
        <n x="4"/>
      </t>
    </mdx>
    <mdx n="0" f="v">
      <t c="4" si="12">
        <n x="8"/>
        <n x="47"/>
        <n x="43"/>
        <n x="11"/>
      </t>
    </mdx>
    <mdx n="0" f="v">
      <t c="4" si="12">
        <n x="8"/>
        <n x="47"/>
        <n x="44"/>
        <n x="9"/>
      </t>
    </mdx>
    <mdx n="0" f="v">
      <t c="4" si="12">
        <n x="8"/>
        <n x="47"/>
        <n x="38"/>
        <n x="4"/>
      </t>
    </mdx>
    <mdx n="0" f="v">
      <t c="3" si="12">
        <n x="8"/>
        <n x="47"/>
        <n x="11"/>
      </t>
    </mdx>
    <mdx n="0" f="v">
      <t c="4" si="12">
        <n x="8"/>
        <n x="49"/>
        <n x="37"/>
        <n x="9"/>
      </t>
    </mdx>
    <mdx n="0" f="v">
      <t c="4" si="12">
        <n x="8"/>
        <n x="49"/>
        <n x="40"/>
        <n x="4"/>
      </t>
    </mdx>
    <mdx n="0" f="v">
      <t c="4" si="12">
        <n x="8"/>
        <n x="49"/>
        <n x="38"/>
        <n x="11"/>
      </t>
    </mdx>
    <mdx n="0" f="v">
      <t c="4" si="12">
        <n x="8"/>
        <n x="49"/>
        <n x="43"/>
        <n x="2"/>
      </t>
    </mdx>
    <mdx n="0" f="v">
      <t c="4" si="12">
        <n x="8"/>
        <n x="47"/>
        <n x="39"/>
        <n x="9"/>
      </t>
    </mdx>
    <mdx n="0" f="v">
      <t c="4" si="12">
        <n x="8"/>
        <n x="47"/>
        <n x="37"/>
        <n x="5"/>
      </t>
    </mdx>
    <mdx n="0" f="v">
      <t c="4" si="12">
        <n x="8"/>
        <n x="47"/>
        <n x="40"/>
        <n x="11"/>
      </t>
    </mdx>
    <mdx n="0" f="v">
      <t c="4" si="12">
        <n x="8"/>
        <n x="49"/>
        <n x="41"/>
        <n x="9"/>
      </t>
    </mdx>
    <mdx n="0" f="v">
      <t c="4" si="12">
        <n x="8"/>
        <n x="49"/>
        <n x="39"/>
        <n x="5"/>
      </t>
    </mdx>
    <mdx n="0" f="v">
      <t c="4" si="12">
        <n x="8"/>
        <n x="49"/>
        <n x="42"/>
        <n x="11"/>
      </t>
    </mdx>
    <mdx n="0" f="v">
      <t c="4" si="12">
        <n x="8"/>
        <n x="47"/>
        <n x="43"/>
        <n x="9"/>
      </t>
    </mdx>
    <mdx n="0" f="v">
      <t c="4" si="12">
        <n x="8"/>
        <n x="47"/>
        <n x="37"/>
        <n x="4"/>
      </t>
    </mdx>
    <mdx n="0" f="v">
      <t c="4" si="12">
        <n x="8"/>
        <n x="47"/>
        <n x="44"/>
        <n x="11"/>
      </t>
    </mdx>
    <mdx n="0" f="v">
      <t c="3" si="12">
        <n x="8"/>
        <n x="47"/>
        <n x="9"/>
      </t>
    </mdx>
    <mdx n="0" f="v">
      <t c="4" si="12">
        <n x="8"/>
        <n x="49"/>
        <n x="43"/>
        <n x="5"/>
      </t>
    </mdx>
    <mdx n="0" f="v">
      <t c="4" si="12">
        <n x="8"/>
        <n x="49"/>
        <n x="39"/>
        <n x="4"/>
      </t>
    </mdx>
    <mdx n="0" f="v">
      <t c="4" si="12">
        <n x="8"/>
        <n x="49"/>
        <n x="37"/>
        <n x="11"/>
      </t>
    </mdx>
    <mdx n="0" f="v">
      <t c="4" si="12">
        <n x="8"/>
        <n x="49"/>
        <n x="38"/>
        <n x="9"/>
      </t>
    </mdx>
    <mdx n="0" f="v">
      <t c="3" si="12">
        <n x="8"/>
        <n x="46"/>
        <n x="5"/>
      </t>
    </mdx>
    <mdx n="0" f="v">
      <t c="4" si="12">
        <n x="8"/>
        <n x="47"/>
        <n x="41"/>
        <n x="4"/>
      </t>
    </mdx>
    <mdx n="0" f="v">
      <t c="4" si="12">
        <n x="8"/>
        <n x="47"/>
        <n x="39"/>
        <n x="11"/>
      </t>
    </mdx>
    <mdx n="0" f="v">
      <t c="4" si="12">
        <n x="8"/>
        <n x="47"/>
        <n x="40"/>
        <n x="9"/>
      </t>
    </mdx>
    <mdx n="0" f="v">
      <t c="4" si="12">
        <n x="8"/>
        <n x="47"/>
        <n x="38"/>
        <n x="5"/>
      </t>
    </mdx>
    <mdx n="0" f="v">
      <t c="4" si="12">
        <n x="8"/>
        <n x="49"/>
        <n x="43"/>
        <n x="4"/>
      </t>
    </mdx>
    <mdx n="0" f="v">
      <t c="4" si="12">
        <n x="8"/>
        <n x="49"/>
        <n x="41"/>
        <n x="11"/>
      </t>
    </mdx>
    <mdx n="0" f="v">
      <t c="4" si="12">
        <n x="8"/>
        <n x="49"/>
        <n x="42"/>
        <n x="9"/>
      </t>
    </mdx>
    <mdx n="0" f="v">
      <t c="4" si="12">
        <n x="8"/>
        <n x="49"/>
        <n x="40"/>
        <n x="5"/>
      </t>
    </mdx>
    <mdx n="0" f="v">
      <t c="3" si="12">
        <n x="8"/>
        <n x="49"/>
        <n x="4"/>
      </t>
    </mdx>
    <mdx n="0" f="v">
      <t c="3" si="12">
        <n x="8"/>
        <n x="49"/>
        <n x="6"/>
      </t>
    </mdx>
    <mdx n="0" f="v">
      <t c="4" si="12">
        <n x="8"/>
        <n x="49"/>
        <n x="38"/>
        <n x="3"/>
      </t>
    </mdx>
    <mdx n="0" f="v">
      <t c="4" si="12">
        <n x="8"/>
        <n x="49"/>
        <n x="38"/>
        <n x="2"/>
      </t>
    </mdx>
    <mdx n="0" f="v">
      <t c="4" si="12">
        <n x="8"/>
        <n x="49"/>
        <n x="38"/>
        <n x="1"/>
      </t>
    </mdx>
    <mdx n="0" f="v">
      <t c="4" si="12">
        <n x="8"/>
        <n x="49"/>
        <n x="40"/>
        <n x="6"/>
      </t>
    </mdx>
    <mdx n="0" f="v">
      <t c="4" si="12">
        <n x="8"/>
        <n x="49"/>
        <n x="42"/>
        <n x="3"/>
      </t>
    </mdx>
    <mdx n="0" f="v">
      <t c="4" si="12">
        <n x="8"/>
        <n x="49"/>
        <n x="42"/>
        <n x="2"/>
      </t>
    </mdx>
    <mdx n="0" f="v">
      <t c="4" si="12">
        <n x="8"/>
        <n x="49"/>
        <n x="42"/>
        <n x="1"/>
      </t>
    </mdx>
    <mdx n="0" f="v">
      <t c="4" si="12">
        <n x="8"/>
        <n x="49"/>
        <n x="44"/>
        <n x="6"/>
      </t>
    </mdx>
    <mdx n="0" f="v">
      <t c="4" si="12">
        <n x="8"/>
        <n x="49"/>
        <n x="37"/>
        <n x="3"/>
      </t>
    </mdx>
    <mdx n="0" f="v">
      <t c="4" si="12">
        <n x="8"/>
        <n x="49"/>
        <n x="37"/>
        <n x="2"/>
      </t>
    </mdx>
    <mdx n="0" f="v">
      <t c="4" si="12">
        <n x="8"/>
        <n x="49"/>
        <n x="37"/>
        <n x="1"/>
      </t>
    </mdx>
    <mdx n="0" f="v">
      <t c="4" si="12">
        <n x="8"/>
        <n x="49"/>
        <n x="39"/>
        <n x="6"/>
      </t>
    </mdx>
    <mdx n="0" f="v">
      <t c="4" si="12">
        <n x="8"/>
        <n x="49"/>
        <n x="41"/>
        <n x="3"/>
      </t>
    </mdx>
    <mdx n="0" f="v">
      <t c="4" si="12">
        <n x="8"/>
        <n x="49"/>
        <n x="41"/>
        <n x="2"/>
      </t>
    </mdx>
    <mdx n="0" f="v">
      <t c="4" si="12">
        <n x="8"/>
        <n x="49"/>
        <n x="41"/>
        <n x="1"/>
      </t>
    </mdx>
    <mdx n="0" f="v">
      <t c="4" si="12">
        <n x="8"/>
        <n x="49"/>
        <n x="43"/>
        <n x="6"/>
      </t>
    </mdx>
    <mdx n="0" f="v">
      <t c="3" si="12">
        <n x="8"/>
        <n x="47"/>
        <n x="3"/>
      </t>
    </mdx>
    <mdx n="0" f="v">
      <t c="3" si="12">
        <n x="8"/>
        <n x="47"/>
        <n x="2"/>
      </t>
    </mdx>
    <mdx n="0" f="v">
      <t c="3" si="12">
        <n x="8"/>
        <n x="47"/>
        <n x="1"/>
      </t>
    </mdx>
    <mdx n="0" f="v">
      <t c="4" si="12">
        <n x="8"/>
        <n x="47"/>
        <n x="38"/>
        <n x="6"/>
      </t>
    </mdx>
    <mdx n="0" f="v">
      <t c="4" si="12">
        <n x="8"/>
        <n x="47"/>
        <n x="40"/>
        <n x="3"/>
      </t>
    </mdx>
    <mdx n="0" f="v">
      <t c="4" si="12">
        <n x="8"/>
        <n x="47"/>
        <n x="40"/>
        <n x="2"/>
      </t>
    </mdx>
    <mdx n="0" f="v">
      <t c="4" si="12">
        <n x="8"/>
        <n x="47"/>
        <n x="40"/>
        <n x="1"/>
      </t>
    </mdx>
    <mdx n="0" f="v">
      <t c="4" si="12">
        <n x="8"/>
        <n x="47"/>
        <n x="42"/>
        <n x="6"/>
      </t>
    </mdx>
    <mdx n="0" f="v">
      <t c="4" si="12">
        <n x="8"/>
        <n x="47"/>
        <n x="44"/>
        <n x="3"/>
      </t>
    </mdx>
    <mdx n="0" f="v">
      <t c="4" si="12">
        <n x="8"/>
        <n x="47"/>
        <n x="44"/>
        <n x="2"/>
      </t>
    </mdx>
    <mdx n="0" f="v">
      <t c="4" si="12">
        <n x="8"/>
        <n x="47"/>
        <n x="44"/>
        <n x="1"/>
      </t>
    </mdx>
    <mdx n="0" f="v">
      <t c="4" si="12">
        <n x="8"/>
        <n x="47"/>
        <n x="37"/>
        <n x="6"/>
      </t>
    </mdx>
    <mdx n="0" f="v">
      <t c="4" si="12">
        <n x="8"/>
        <n x="47"/>
        <n x="39"/>
        <n x="3"/>
      </t>
    </mdx>
    <mdx n="0" f="v">
      <t c="4" si="12">
        <n x="8"/>
        <n x="47"/>
        <n x="39"/>
        <n x="2"/>
      </t>
    </mdx>
    <mdx n="0" f="v">
      <t c="4" si="12">
        <n x="8"/>
        <n x="47"/>
        <n x="39"/>
        <n x="1"/>
      </t>
    </mdx>
    <mdx n="0" f="v">
      <t c="4" si="12">
        <n x="8"/>
        <n x="47"/>
        <n x="41"/>
        <n x="6"/>
      </t>
    </mdx>
    <mdx n="0" f="v">
      <t c="4" si="12">
        <n x="8"/>
        <n x="47"/>
        <n x="43"/>
        <n x="3"/>
      </t>
    </mdx>
    <mdx n="0" f="v">
      <t c="4" si="12">
        <n x="8"/>
        <n x="47"/>
        <n x="43"/>
        <n x="2"/>
      </t>
    </mdx>
    <mdx n="0" f="v">
      <t c="4" si="12">
        <n x="8"/>
        <n x="47"/>
        <n x="43"/>
        <n x="1"/>
      </t>
    </mdx>
    <mdx n="0" f="v">
      <t c="3" si="12">
        <n x="8"/>
        <n x="46"/>
        <n x="6"/>
      </t>
    </mdx>
    <mdx n="0" f="v">
      <t c="4" si="12">
        <n x="8"/>
        <n x="46"/>
        <n x="38"/>
        <n x="3"/>
      </t>
    </mdx>
    <mdx n="0" f="v">
      <t c="4" si="12">
        <n x="8"/>
        <n x="46"/>
        <n x="38"/>
        <n x="2"/>
      </t>
    </mdx>
    <mdx n="0" f="v">
      <t c="4" si="12">
        <n x="8"/>
        <n x="46"/>
        <n x="38"/>
        <n x="1"/>
      </t>
    </mdx>
    <mdx n="0" f="v">
      <t c="4" si="12">
        <n x="8"/>
        <n x="46"/>
        <n x="40"/>
        <n x="6"/>
      </t>
    </mdx>
    <mdx n="0" f="v">
      <t c="4" si="12">
        <n x="8"/>
        <n x="46"/>
        <n x="42"/>
        <n x="3"/>
      </t>
    </mdx>
    <mdx n="0" f="v">
      <t c="4" si="12">
        <n x="8"/>
        <n x="46"/>
        <n x="42"/>
        <n x="2"/>
      </t>
    </mdx>
    <mdx n="0" f="v">
      <t c="4" si="12">
        <n x="8"/>
        <n x="46"/>
        <n x="42"/>
        <n x="1"/>
      </t>
    </mdx>
    <mdx n="0" f="v">
      <t c="4" si="12">
        <n x="8"/>
        <n x="46"/>
        <n x="44"/>
        <n x="6"/>
      </t>
    </mdx>
    <mdx n="0" f="v">
      <t c="4" si="12">
        <n x="8"/>
        <n x="46"/>
        <n x="37"/>
        <n x="3"/>
      </t>
    </mdx>
    <mdx n="0" f="v">
      <t c="4" si="12">
        <n x="8"/>
        <n x="46"/>
        <n x="37"/>
        <n x="2"/>
      </t>
    </mdx>
    <mdx n="0" f="v">
      <t c="4" si="12">
        <n x="8"/>
        <n x="46"/>
        <n x="37"/>
        <n x="1"/>
      </t>
    </mdx>
    <mdx n="0" f="v">
      <t c="4" si="12">
        <n x="8"/>
        <n x="46"/>
        <n x="39"/>
        <n x="6"/>
      </t>
    </mdx>
    <mdx n="0" f="v">
      <t c="4" si="12">
        <n x="8"/>
        <n x="46"/>
        <n x="41"/>
        <n x="3"/>
      </t>
    </mdx>
    <mdx n="0" f="v">
      <t c="4" si="12">
        <n x="8"/>
        <n x="46"/>
        <n x="41"/>
        <n x="2"/>
      </t>
    </mdx>
    <mdx n="0" f="v">
      <t c="4" si="12">
        <n x="8"/>
        <n x="46"/>
        <n x="41"/>
        <n x="1"/>
      </t>
    </mdx>
    <mdx n="0" f="v">
      <t c="4" si="12">
        <n x="8"/>
        <n x="46"/>
        <n x="43"/>
        <n x="6"/>
      </t>
    </mdx>
    <mdx n="0" f="v">
      <t c="3" si="12">
        <n x="8"/>
        <n x="48"/>
        <n x="3"/>
      </t>
    </mdx>
    <mdx n="0" f="v">
      <t c="3" si="12">
        <n x="8"/>
        <n x="48"/>
        <n x="2"/>
      </t>
    </mdx>
    <mdx n="0" f="v">
      <t c="3" si="12">
        <n x="8"/>
        <n x="48"/>
        <n x="1"/>
      </t>
    </mdx>
    <mdx n="0" f="v">
      <t c="4" si="12">
        <n x="8"/>
        <n x="48"/>
        <n x="38"/>
        <n x="6"/>
      </t>
    </mdx>
    <mdx n="0" f="v">
      <t c="4" si="12">
        <n x="8"/>
        <n x="48"/>
        <n x="40"/>
        <n x="3"/>
      </t>
    </mdx>
    <mdx n="0" f="v">
      <t c="4" si="12">
        <n x="8"/>
        <n x="48"/>
        <n x="40"/>
        <n x="2"/>
      </t>
    </mdx>
    <mdx n="0" f="v">
      <t c="4" si="12">
        <n x="8"/>
        <n x="48"/>
        <n x="40"/>
        <n x="1"/>
      </t>
    </mdx>
    <mdx n="0" f="v">
      <t c="4" si="12">
        <n x="8"/>
        <n x="48"/>
        <n x="42"/>
        <n x="6"/>
      </t>
    </mdx>
    <mdx n="0" f="v">
      <t c="4" si="12">
        <n x="8"/>
        <n x="48"/>
        <n x="44"/>
        <n x="3"/>
      </t>
    </mdx>
    <mdx n="0" f="v">
      <t c="4" si="12">
        <n x="8"/>
        <n x="48"/>
        <n x="44"/>
        <n x="2"/>
      </t>
    </mdx>
    <mdx n="0" f="v">
      <t c="4" si="12">
        <n x="8"/>
        <n x="48"/>
        <n x="44"/>
        <n x="1"/>
      </t>
    </mdx>
    <mdx n="0" f="v">
      <t c="4" si="12">
        <n x="8"/>
        <n x="48"/>
        <n x="37"/>
        <n x="6"/>
      </t>
    </mdx>
    <mdx n="0" f="v">
      <t c="4" si="12">
        <n x="8"/>
        <n x="48"/>
        <n x="39"/>
        <n x="3"/>
      </t>
    </mdx>
    <mdx n="0" f="v">
      <t c="4" si="12">
        <n x="8"/>
        <n x="48"/>
        <n x="39"/>
        <n x="2"/>
      </t>
    </mdx>
    <mdx n="0" f="v">
      <t c="4" si="12">
        <n x="8"/>
        <n x="48"/>
        <n x="39"/>
        <n x="1"/>
      </t>
    </mdx>
    <mdx n="0" f="v">
      <t c="4" si="12">
        <n x="8"/>
        <n x="48"/>
        <n x="41"/>
        <n x="6"/>
      </t>
    </mdx>
    <mdx n="0" f="v">
      <t c="4" si="12">
        <n x="8"/>
        <n x="48"/>
        <n x="43"/>
        <n x="3"/>
      </t>
    </mdx>
    <mdx n="0" f="v">
      <t c="4" si="12">
        <n x="8"/>
        <n x="48"/>
        <n x="43"/>
        <n x="2"/>
      </t>
    </mdx>
    <mdx n="0" f="v">
      <t c="4" si="12">
        <n x="8"/>
        <n x="48"/>
        <n x="43"/>
        <n x="1"/>
      </t>
    </mdx>
    <mdx n="0" f="v">
      <t c="3" si="12">
        <n x="8"/>
        <n x="45"/>
        <n x="6"/>
      </t>
    </mdx>
    <mdx n="0" f="v">
      <t c="4" si="12">
        <n x="8"/>
        <n x="45"/>
        <n x="38"/>
        <n x="3"/>
      </t>
    </mdx>
    <mdx n="0" f="v">
      <t c="4" si="12">
        <n x="8"/>
        <n x="45"/>
        <n x="38"/>
        <n x="2"/>
      </t>
    </mdx>
    <mdx n="0" f="v">
      <t c="4" si="12">
        <n x="8"/>
        <n x="45"/>
        <n x="38"/>
        <n x="1"/>
      </t>
    </mdx>
    <mdx n="0" f="v">
      <t c="4" si="12">
        <n x="8"/>
        <n x="45"/>
        <n x="40"/>
        <n x="6"/>
      </t>
    </mdx>
    <mdx n="0" f="v">
      <t c="4" si="12">
        <n x="8"/>
        <n x="45"/>
        <n x="42"/>
        <n x="3"/>
      </t>
    </mdx>
    <mdx n="0" f="v">
      <t c="4" si="12">
        <n x="8"/>
        <n x="45"/>
        <n x="42"/>
        <n x="2"/>
      </t>
    </mdx>
    <mdx n="0" f="v">
      <t c="4" si="12">
        <n x="8"/>
        <n x="45"/>
        <n x="42"/>
        <n x="1"/>
      </t>
    </mdx>
    <mdx n="0" f="v">
      <t c="4" si="12">
        <n x="8"/>
        <n x="45"/>
        <n x="44"/>
        <n x="6"/>
      </t>
    </mdx>
    <mdx n="0" f="v">
      <t c="4" si="12">
        <n x="8"/>
        <n x="45"/>
        <n x="37"/>
        <n x="3"/>
      </t>
    </mdx>
    <mdx n="0" f="v">
      <t c="4" si="12">
        <n x="8"/>
        <n x="45"/>
        <n x="37"/>
        <n x="2"/>
      </t>
    </mdx>
    <mdx n="0" f="v">
      <t c="4" si="12">
        <n x="8"/>
        <n x="45"/>
        <n x="37"/>
        <n x="1"/>
      </t>
    </mdx>
    <mdx n="0" f="v">
      <t c="4" si="12">
        <n x="8"/>
        <n x="45"/>
        <n x="39"/>
        <n x="6"/>
      </t>
    </mdx>
    <mdx n="0" f="v">
      <t c="4" si="12">
        <n x="8"/>
        <n x="45"/>
        <n x="41"/>
        <n x="3"/>
      </t>
    </mdx>
    <mdx n="0" f="v">
      <t c="4" si="12">
        <n x="8"/>
        <n x="45"/>
        <n x="41"/>
        <n x="2"/>
      </t>
    </mdx>
    <mdx n="0" f="v">
      <t c="4" si="12">
        <n x="8"/>
        <n x="45"/>
        <n x="41"/>
        <n x="1"/>
      </t>
    </mdx>
    <mdx n="0" f="v">
      <t c="4" si="12">
        <n x="8"/>
        <n x="45"/>
        <n x="43"/>
        <n x="6"/>
      </t>
    </mdx>
    <mdx n="0" f="v">
      <t c="4" si="12">
        <n x="8"/>
        <n x="46"/>
        <n x="38"/>
        <n x="11"/>
      </t>
    </mdx>
    <mdx n="0" f="v">
      <t c="4" si="12">
        <n x="8"/>
        <n x="46"/>
        <n x="38"/>
        <n x="9"/>
      </t>
    </mdx>
    <mdx n="0" f="v">
      <t c="4" si="12">
        <n x="8"/>
        <n x="46"/>
        <n x="40"/>
        <n x="4"/>
      </t>
    </mdx>
    <mdx n="0" f="v">
      <t c="4" si="12">
        <n x="8"/>
        <n x="46"/>
        <n x="44"/>
        <n x="5"/>
      </t>
    </mdx>
    <mdx n="0" f="v">
      <t c="4" si="12">
        <n x="8"/>
        <n x="46"/>
        <n x="39"/>
        <n x="5"/>
      </t>
    </mdx>
    <mdx n="0" f="v">
      <t c="4" si="12">
        <n x="8"/>
        <n x="46"/>
        <n x="41"/>
        <n x="11"/>
      </t>
    </mdx>
    <mdx n="0" f="v">
      <t c="4" si="12">
        <n x="8"/>
        <n x="46"/>
        <n x="41"/>
        <n x="9"/>
      </t>
    </mdx>
    <mdx n="0" f="v">
      <t c="4" si="12">
        <n x="8"/>
        <n x="46"/>
        <n x="43"/>
        <n x="4"/>
      </t>
    </mdx>
    <mdx n="0" f="v">
      <t c="4" si="12">
        <n x="8"/>
        <n x="48"/>
        <n x="38"/>
        <n x="5"/>
      </t>
    </mdx>
    <mdx n="0" f="v">
      <t c="4" si="12">
        <n x="8"/>
        <n x="48"/>
        <n x="40"/>
        <n x="11"/>
      </t>
    </mdx>
    <mdx n="0" f="v">
      <t c="4" si="12">
        <n x="8"/>
        <n x="48"/>
        <n x="40"/>
        <n x="9"/>
      </t>
    </mdx>
    <mdx n="0" f="v">
      <t c="4" si="12">
        <n x="8"/>
        <n x="48"/>
        <n x="42"/>
        <n x="4"/>
      </t>
    </mdx>
    <mdx n="0" f="v">
      <t c="4" si="12">
        <n x="8"/>
        <n x="48"/>
        <n x="37"/>
        <n x="5"/>
      </t>
    </mdx>
    <mdx n="0" f="v">
      <t c="4" si="12">
        <n x="8"/>
        <n x="48"/>
        <n x="39"/>
        <n x="11"/>
      </t>
    </mdx>
    <mdx n="0" f="v">
      <t c="4" si="12">
        <n x="8"/>
        <n x="48"/>
        <n x="39"/>
        <n x="9"/>
      </t>
    </mdx>
    <mdx n="0" f="v">
      <t c="4" si="12">
        <n x="8"/>
        <n x="48"/>
        <n x="41"/>
        <n x="4"/>
      </t>
    </mdx>
    <mdx n="0" f="v">
      <t c="3" si="12">
        <n x="8"/>
        <n x="45"/>
        <n x="5"/>
      </t>
    </mdx>
    <mdx n="0" f="v">
      <t c="4" si="12">
        <n x="8"/>
        <n x="45"/>
        <n x="38"/>
        <n x="11"/>
      </t>
    </mdx>
    <mdx n="0" f="v">
      <t c="4" si="12">
        <n x="8"/>
        <n x="45"/>
        <n x="38"/>
        <n x="9"/>
      </t>
    </mdx>
    <mdx n="0" f="v">
      <t c="4" si="12">
        <n x="8"/>
        <n x="45"/>
        <n x="40"/>
        <n x="4"/>
      </t>
    </mdx>
    <mdx n="0" f="v">
      <t c="4" si="12">
        <n x="8"/>
        <n x="45"/>
        <n x="44"/>
        <n x="4"/>
      </t>
    </mdx>
    <mdx n="0" f="v">
      <t c="3" si="12">
        <n x="8"/>
        <n x="49"/>
        <n x="3"/>
      </t>
    </mdx>
    <mdx n="0" f="v">
      <t c="3" si="12">
        <n x="8"/>
        <n x="49"/>
        <n x="1"/>
      </t>
    </mdx>
    <mdx n="0" f="v">
      <t c="4" si="12">
        <n x="8"/>
        <n x="49"/>
        <n x="40"/>
        <n x="3"/>
      </t>
    </mdx>
    <mdx n="0" f="v">
      <t c="4" si="12">
        <n x="8"/>
        <n x="49"/>
        <n x="40"/>
        <n x="1"/>
      </t>
    </mdx>
    <mdx n="0" f="v">
      <t c="4" si="12">
        <n x="8"/>
        <n x="49"/>
        <n x="44"/>
        <n x="3"/>
      </t>
    </mdx>
    <mdx n="0" f="v">
      <t c="4" si="12">
        <n x="8"/>
        <n x="49"/>
        <n x="44"/>
        <n x="1"/>
      </t>
    </mdx>
    <mdx n="0" f="v">
      <t c="4" si="12">
        <n x="8"/>
        <n x="49"/>
        <n x="39"/>
        <n x="3"/>
      </t>
    </mdx>
    <mdx n="0" f="v">
      <t c="4" si="12">
        <n x="8"/>
        <n x="49"/>
        <n x="39"/>
        <n x="1"/>
      </t>
    </mdx>
    <mdx n="0" f="v">
      <t c="4" si="12">
        <n x="8"/>
        <n x="49"/>
        <n x="43"/>
        <n x="3"/>
      </t>
    </mdx>
    <mdx n="0" f="v">
      <t c="4" si="12">
        <n x="8"/>
        <n x="49"/>
        <n x="43"/>
        <n x="1"/>
      </t>
    </mdx>
    <mdx n="0" f="v">
      <t c="3" si="12">
        <n x="8"/>
        <n x="47"/>
        <n x="6"/>
      </t>
    </mdx>
    <mdx n="0" f="v">
      <t c="4" si="12">
        <n x="8"/>
        <n x="47"/>
        <n x="38"/>
        <n x="2"/>
      </t>
    </mdx>
    <mdx n="0" f="v">
      <t c="4" si="12">
        <n x="8"/>
        <n x="47"/>
        <n x="40"/>
        <n x="6"/>
      </t>
    </mdx>
    <mdx n="0" f="v">
      <t c="4" si="12">
        <n x="8"/>
        <n x="47"/>
        <n x="42"/>
        <n x="2"/>
      </t>
    </mdx>
    <mdx n="0" f="v">
      <t c="4" si="12">
        <n x="8"/>
        <n x="47"/>
        <n x="37"/>
        <n x="3"/>
      </t>
    </mdx>
    <mdx n="0" f="v">
      <t c="4" si="12">
        <n x="8"/>
        <n x="47"/>
        <n x="41"/>
        <n x="3"/>
      </t>
    </mdx>
    <mdx n="0" f="v">
      <t c="4" si="12">
        <n x="8"/>
        <n x="47"/>
        <n x="41"/>
        <n x="1"/>
      </t>
    </mdx>
    <mdx n="0" f="v">
      <t c="4" si="12">
        <n x="8"/>
        <n x="47"/>
        <n x="43"/>
        <n x="6"/>
      </t>
    </mdx>
    <mdx n="0" f="v">
      <t c="3" si="12">
        <n x="8"/>
        <n x="46"/>
        <n x="2"/>
      </t>
    </mdx>
    <mdx n="0" f="v">
      <t c="4" si="12">
        <n x="8"/>
        <n x="46"/>
        <n x="40"/>
        <n x="3"/>
      </t>
    </mdx>
    <mdx n="0" f="v">
      <t c="4" si="12">
        <n x="8"/>
        <n x="46"/>
        <n x="44"/>
        <n x="3"/>
      </t>
    </mdx>
    <mdx n="0" f="v">
      <t c="4" si="12">
        <n x="8"/>
        <n x="46"/>
        <n x="44"/>
        <n x="1"/>
      </t>
    </mdx>
    <mdx n="0" f="v">
      <t c="4" si="12">
        <n x="8"/>
        <n x="46"/>
        <n x="37"/>
        <n x="6"/>
      </t>
    </mdx>
    <mdx n="0" f="v">
      <t c="4" si="12">
        <n x="8"/>
        <n x="46"/>
        <n x="39"/>
        <n x="2"/>
      </t>
    </mdx>
    <mdx n="0" f="v">
      <t c="4" si="12">
        <n x="8"/>
        <n x="46"/>
        <n x="43"/>
        <n x="2"/>
      </t>
    </mdx>
    <mdx n="0" f="v">
      <t c="4" si="12">
        <n x="8"/>
        <n x="48"/>
        <n x="38"/>
        <n x="3"/>
      </t>
    </mdx>
    <mdx n="0" f="v">
      <t c="4" si="12">
        <n x="8"/>
        <n x="48"/>
        <n x="38"/>
        <n x="1"/>
      </t>
    </mdx>
    <mdx n="0" f="v">
      <t c="4" si="12">
        <n x="8"/>
        <n x="48"/>
        <n x="40"/>
        <n x="6"/>
      </t>
    </mdx>
    <mdx n="0" f="v">
      <t c="4" si="12">
        <n x="8"/>
        <n x="48"/>
        <n x="42"/>
        <n x="2"/>
      </t>
    </mdx>
    <mdx n="0" f="v">
      <t c="4" si="12">
        <n x="8"/>
        <n x="48"/>
        <n x="37"/>
        <n x="3"/>
      </t>
    </mdx>
    <mdx n="0" f="v">
      <t c="4" si="12">
        <n x="8"/>
        <n x="48"/>
        <n x="37"/>
        <n x="1"/>
      </t>
    </mdx>
    <mdx n="0" f="v">
      <t c="4" si="12">
        <n x="8"/>
        <n x="48"/>
        <n x="39"/>
        <n x="6"/>
      </t>
    </mdx>
    <mdx n="0" f="v">
      <t c="4" si="12">
        <n x="8"/>
        <n x="48"/>
        <n x="41"/>
        <n x="2"/>
      </t>
    </mdx>
    <mdx n="0" f="v">
      <t c="3" si="12">
        <n x="8"/>
        <n x="45"/>
        <n x="3"/>
      </t>
    </mdx>
    <mdx n="0" f="v">
      <t c="3" si="12">
        <n x="8"/>
        <n x="45"/>
        <n x="1"/>
      </t>
    </mdx>
    <mdx n="0" f="v">
      <t c="4" si="12">
        <n x="8"/>
        <n x="45"/>
        <n x="38"/>
        <n x="6"/>
      </t>
    </mdx>
    <mdx n="0" f="v">
      <t c="4" si="12">
        <n x="8"/>
        <n x="45"/>
        <n x="40"/>
        <n x="2"/>
      </t>
    </mdx>
    <mdx n="0" f="v">
      <t c="4" si="12">
        <n x="8"/>
        <n x="45"/>
        <n x="42"/>
        <n x="6"/>
      </t>
    </mdx>
    <mdx n="0" f="v">
      <t c="3" si="12">
        <n x="8"/>
        <n x="49"/>
        <n x="11"/>
      </t>
    </mdx>
    <mdx n="0" f="v">
      <t c="3" si="12">
        <n x="8"/>
        <n x="49"/>
        <n x="9"/>
      </t>
    </mdx>
    <mdx n="0" f="v">
      <t c="4" si="12">
        <n x="8"/>
        <n x="49"/>
        <n x="38"/>
        <n x="5"/>
      </t>
    </mdx>
    <mdx n="0" f="v">
      <t c="4" si="12">
        <n x="8"/>
        <n x="49"/>
        <n x="38"/>
        <n x="4"/>
      </t>
    </mdx>
    <mdx n="0" f="v">
      <t c="4" si="12">
        <n x="8"/>
        <n x="49"/>
        <n x="40"/>
        <n x="11"/>
      </t>
    </mdx>
    <mdx n="0" f="v">
      <t c="4" si="12">
        <n x="8"/>
        <n x="49"/>
        <n x="40"/>
        <n x="9"/>
      </t>
    </mdx>
    <mdx n="0" f="v">
      <t c="4" si="12">
        <n x="8"/>
        <n x="49"/>
        <n x="42"/>
        <n x="5"/>
      </t>
    </mdx>
    <mdx n="0" f="v">
      <t c="4" si="12">
        <n x="8"/>
        <n x="49"/>
        <n x="42"/>
        <n x="4"/>
      </t>
    </mdx>
    <mdx n="0" f="v">
      <t c="4" si="12">
        <n x="8"/>
        <n x="49"/>
        <n x="44"/>
        <n x="11"/>
      </t>
    </mdx>
    <mdx n="0" f="v">
      <t c="4" si="12">
        <n x="8"/>
        <n x="49"/>
        <n x="44"/>
        <n x="9"/>
      </t>
    </mdx>
    <mdx n="0" f="v">
      <t c="4" si="12">
        <n x="8"/>
        <n x="49"/>
        <n x="37"/>
        <n x="5"/>
      </t>
    </mdx>
    <mdx n="0" f="v">
      <t c="4" si="12">
        <n x="8"/>
        <n x="49"/>
        <n x="37"/>
        <n x="4"/>
      </t>
    </mdx>
    <mdx n="0" f="v">
      <t c="4" si="12">
        <n x="8"/>
        <n x="49"/>
        <n x="39"/>
        <n x="11"/>
      </t>
    </mdx>
    <mdx n="0" f="v">
      <t c="4" si="12">
        <n x="8"/>
        <n x="49"/>
        <n x="39"/>
        <n x="9"/>
      </t>
    </mdx>
    <mdx n="0" f="v">
      <t c="4" si="12">
        <n x="8"/>
        <n x="49"/>
        <n x="41"/>
        <n x="5"/>
      </t>
    </mdx>
    <mdx n="0" f="v">
      <t c="4" si="12">
        <n x="8"/>
        <n x="49"/>
        <n x="41"/>
        <n x="4"/>
      </t>
    </mdx>
    <mdx n="0" f="v">
      <t c="4" si="12">
        <n x="8"/>
        <n x="49"/>
        <n x="43"/>
        <n x="11"/>
      </t>
    </mdx>
    <mdx n="0" f="v">
      <t c="4" si="12">
        <n x="8"/>
        <n x="49"/>
        <n x="43"/>
        <n x="9"/>
      </t>
    </mdx>
    <mdx n="0" f="v">
      <t c="3" si="12">
        <n x="8"/>
        <n x="47"/>
        <n x="5"/>
      </t>
    </mdx>
    <mdx n="0" f="v">
      <t c="3" si="12">
        <n x="8"/>
        <n x="47"/>
        <n x="4"/>
      </t>
    </mdx>
    <mdx n="0" f="v">
      <t c="4" si="12">
        <n x="8"/>
        <n x="47"/>
        <n x="38"/>
        <n x="11"/>
      </t>
    </mdx>
    <mdx n="0" f="v">
      <t c="4" si="12">
        <n x="8"/>
        <n x="47"/>
        <n x="38"/>
        <n x="9"/>
      </t>
    </mdx>
    <mdx n="0" f="v">
      <t c="4" si="12">
        <n x="8"/>
        <n x="47"/>
        <n x="40"/>
        <n x="5"/>
      </t>
    </mdx>
    <mdx n="0" f="v">
      <t c="4" si="12">
        <n x="8"/>
        <n x="47"/>
        <n x="40"/>
        <n x="4"/>
      </t>
    </mdx>
    <mdx n="0" f="v">
      <t c="4" si="12">
        <n x="8"/>
        <n x="47"/>
        <n x="42"/>
        <n x="11"/>
      </t>
    </mdx>
    <mdx n="0" f="v">
      <t c="4" si="12">
        <n x="8"/>
        <n x="47"/>
        <n x="42"/>
        <n x="9"/>
      </t>
    </mdx>
    <mdx n="0" f="v">
      <t c="4" si="12">
        <n x="8"/>
        <n x="47"/>
        <n x="44"/>
        <n x="5"/>
      </t>
    </mdx>
    <mdx n="0" f="v">
      <t c="4" si="12">
        <n x="8"/>
        <n x="47"/>
        <n x="44"/>
        <n x="4"/>
      </t>
    </mdx>
    <mdx n="0" f="v">
      <t c="4" si="12">
        <n x="8"/>
        <n x="47"/>
        <n x="37"/>
        <n x="11"/>
      </t>
    </mdx>
    <mdx n="0" f="v">
      <t c="4" si="12">
        <n x="8"/>
        <n x="47"/>
        <n x="37"/>
        <n x="9"/>
      </t>
    </mdx>
    <mdx n="0" f="v">
      <t c="4" si="12">
        <n x="8"/>
        <n x="47"/>
        <n x="39"/>
        <n x="5"/>
      </t>
    </mdx>
    <mdx n="0" f="v">
      <t c="4" si="12">
        <n x="8"/>
        <n x="47"/>
        <n x="39"/>
        <n x="4"/>
      </t>
    </mdx>
    <mdx n="0" f="v">
      <t c="4" si="12">
        <n x="8"/>
        <n x="47"/>
        <n x="41"/>
        <n x="11"/>
      </t>
    </mdx>
    <mdx n="0" f="v">
      <t c="4" si="12">
        <n x="8"/>
        <n x="47"/>
        <n x="41"/>
        <n x="9"/>
      </t>
    </mdx>
    <mdx n="0" f="v">
      <t c="4" si="12">
        <n x="8"/>
        <n x="47"/>
        <n x="43"/>
        <n x="5"/>
      </t>
    </mdx>
    <mdx n="0" f="v">
      <t c="4" si="12">
        <n x="8"/>
        <n x="47"/>
        <n x="43"/>
        <n x="4"/>
      </t>
    </mdx>
    <mdx n="0" f="v">
      <t c="3" si="12">
        <n x="8"/>
        <n x="46"/>
        <n x="11"/>
      </t>
    </mdx>
    <mdx n="0" f="v">
      <t c="3" si="12">
        <n x="8"/>
        <n x="46"/>
        <n x="9"/>
      </t>
    </mdx>
    <mdx n="0" f="v">
      <t c="4" si="12">
        <n x="8"/>
        <n x="46"/>
        <n x="38"/>
        <n x="5"/>
      </t>
    </mdx>
    <mdx n="0" f="v">
      <t c="4" si="12">
        <n x="8"/>
        <n x="46"/>
        <n x="38"/>
        <n x="4"/>
      </t>
    </mdx>
    <mdx n="0" f="v">
      <t c="4" si="12">
        <n x="8"/>
        <n x="46"/>
        <n x="40"/>
        <n x="11"/>
      </t>
    </mdx>
    <mdx n="0" f="v">
      <t c="4" si="12">
        <n x="8"/>
        <n x="46"/>
        <n x="40"/>
        <n x="9"/>
      </t>
    </mdx>
    <mdx n="0" f="v">
      <t c="4" si="12">
        <n x="8"/>
        <n x="46"/>
        <n x="42"/>
        <n x="5"/>
      </t>
    </mdx>
    <mdx n="0" f="v">
      <t c="4" si="12">
        <n x="8"/>
        <n x="46"/>
        <n x="42"/>
        <n x="4"/>
      </t>
    </mdx>
    <mdx n="0" f="v">
      <t c="4" si="12">
        <n x="8"/>
        <n x="46"/>
        <n x="44"/>
        <n x="11"/>
      </t>
    </mdx>
    <mdx n="0" f="v">
      <t c="4" si="12">
        <n x="8"/>
        <n x="46"/>
        <n x="44"/>
        <n x="9"/>
      </t>
    </mdx>
    <mdx n="0" f="v">
      <t c="4" si="12">
        <n x="8"/>
        <n x="46"/>
        <n x="37"/>
        <n x="5"/>
      </t>
    </mdx>
    <mdx n="0" f="v">
      <t c="4" si="12">
        <n x="8"/>
        <n x="46"/>
        <n x="37"/>
        <n x="4"/>
      </t>
    </mdx>
    <mdx n="0" f="v">
      <t c="4" si="12">
        <n x="8"/>
        <n x="46"/>
        <n x="39"/>
        <n x="11"/>
      </t>
    </mdx>
    <mdx n="0" f="v">
      <t c="4" si="12">
        <n x="8"/>
        <n x="46"/>
        <n x="39"/>
        <n x="9"/>
      </t>
    </mdx>
    <mdx n="0" f="v">
      <t c="4" si="12">
        <n x="8"/>
        <n x="46"/>
        <n x="41"/>
        <n x="5"/>
      </t>
    </mdx>
    <mdx n="0" f="v">
      <t c="4" si="12">
        <n x="8"/>
        <n x="46"/>
        <n x="41"/>
        <n x="4"/>
      </t>
    </mdx>
    <mdx n="0" f="v">
      <t c="4" si="12">
        <n x="8"/>
        <n x="46"/>
        <n x="43"/>
        <n x="11"/>
      </t>
    </mdx>
    <mdx n="0" f="v">
      <t c="4" si="12">
        <n x="8"/>
        <n x="46"/>
        <n x="43"/>
        <n x="9"/>
      </t>
    </mdx>
    <mdx n="0" f="v">
      <t c="3" si="12">
        <n x="8"/>
        <n x="48"/>
        <n x="5"/>
      </t>
    </mdx>
    <mdx n="0" f="v">
      <t c="3" si="12">
        <n x="8"/>
        <n x="48"/>
        <n x="4"/>
      </t>
    </mdx>
    <mdx n="0" f="v">
      <t c="4" si="12">
        <n x="8"/>
        <n x="48"/>
        <n x="38"/>
        <n x="11"/>
      </t>
    </mdx>
    <mdx n="0" f="v">
      <t c="4" si="12">
        <n x="8"/>
        <n x="48"/>
        <n x="38"/>
        <n x="9"/>
      </t>
    </mdx>
    <mdx n="0" f="v">
      <t c="4" si="12">
        <n x="8"/>
        <n x="48"/>
        <n x="40"/>
        <n x="5"/>
      </t>
    </mdx>
    <mdx n="0" f="v">
      <t c="4" si="12">
        <n x="8"/>
        <n x="48"/>
        <n x="40"/>
        <n x="4"/>
      </t>
    </mdx>
    <mdx n="0" f="v">
      <t c="4" si="12">
        <n x="8"/>
        <n x="48"/>
        <n x="42"/>
        <n x="11"/>
      </t>
    </mdx>
    <mdx n="0" f="v">
      <t c="4" si="12">
        <n x="8"/>
        <n x="48"/>
        <n x="42"/>
        <n x="9"/>
      </t>
    </mdx>
    <mdx n="0" f="v">
      <t c="4" si="12">
        <n x="8"/>
        <n x="48"/>
        <n x="44"/>
        <n x="5"/>
      </t>
    </mdx>
    <mdx n="0" f="v">
      <t c="4" si="12">
        <n x="8"/>
        <n x="48"/>
        <n x="44"/>
        <n x="4"/>
      </t>
    </mdx>
    <mdx n="0" f="v">
      <t c="4" si="12">
        <n x="8"/>
        <n x="48"/>
        <n x="37"/>
        <n x="11"/>
      </t>
    </mdx>
    <mdx n="0" f="v">
      <t c="4" si="12">
        <n x="8"/>
        <n x="48"/>
        <n x="37"/>
        <n x="9"/>
      </t>
    </mdx>
    <mdx n="0" f="v">
      <t c="4" si="12">
        <n x="8"/>
        <n x="48"/>
        <n x="39"/>
        <n x="5"/>
      </t>
    </mdx>
    <mdx n="0" f="v">
      <t c="4" si="12">
        <n x="8"/>
        <n x="48"/>
        <n x="39"/>
        <n x="4"/>
      </t>
    </mdx>
    <mdx n="0" f="v">
      <t c="4" si="12">
        <n x="8"/>
        <n x="48"/>
        <n x="41"/>
        <n x="11"/>
      </t>
    </mdx>
    <mdx n="0" f="v">
      <t c="4" si="12">
        <n x="8"/>
        <n x="48"/>
        <n x="41"/>
        <n x="9"/>
      </t>
    </mdx>
    <mdx n="0" f="v">
      <t c="4" si="12">
        <n x="8"/>
        <n x="48"/>
        <n x="43"/>
        <n x="5"/>
      </t>
    </mdx>
    <mdx n="0" f="v">
      <t c="4" si="12">
        <n x="8"/>
        <n x="48"/>
        <n x="43"/>
        <n x="4"/>
      </t>
    </mdx>
    <mdx n="0" f="v">
      <t c="3" si="12">
        <n x="8"/>
        <n x="45"/>
        <n x="11"/>
      </t>
    </mdx>
    <mdx n="0" f="v">
      <t c="3" si="12">
        <n x="8"/>
        <n x="45"/>
        <n x="9"/>
      </t>
    </mdx>
    <mdx n="0" f="v">
      <t c="4" si="12">
        <n x="8"/>
        <n x="45"/>
        <n x="38"/>
        <n x="5"/>
      </t>
    </mdx>
    <mdx n="0" f="v">
      <t c="4" si="12">
        <n x="8"/>
        <n x="45"/>
        <n x="38"/>
        <n x="4"/>
      </t>
    </mdx>
    <mdx n="0" f="v">
      <t c="4" si="12">
        <n x="8"/>
        <n x="45"/>
        <n x="40"/>
        <n x="11"/>
      </t>
    </mdx>
    <mdx n="0" f="v">
      <t c="4" si="12">
        <n x="8"/>
        <n x="45"/>
        <n x="40"/>
        <n x="9"/>
      </t>
    </mdx>
    <mdx n="0" f="v">
      <t c="4" si="12">
        <n x="8"/>
        <n x="45"/>
        <n x="42"/>
        <n x="5"/>
      </t>
    </mdx>
    <mdx n="0" f="v">
      <t c="4" si="12">
        <n x="8"/>
        <n x="45"/>
        <n x="42"/>
        <n x="4"/>
      </t>
    </mdx>
    <mdx n="0" f="v">
      <t c="4" si="12">
        <n x="8"/>
        <n x="45"/>
        <n x="44"/>
        <n x="11"/>
      </t>
    </mdx>
    <mdx n="0" f="v">
      <t c="4" si="12">
        <n x="8"/>
        <n x="45"/>
        <n x="44"/>
        <n x="9"/>
      </t>
    </mdx>
    <mdx n="0" f="v">
      <t c="4" si="12">
        <n x="8"/>
        <n x="45"/>
        <n x="37"/>
        <n x="5"/>
      </t>
    </mdx>
    <mdx n="0" f="v">
      <t c="4" si="12">
        <n x="8"/>
        <n x="45"/>
        <n x="37"/>
        <n x="4"/>
      </t>
    </mdx>
    <mdx n="0" f="v">
      <t c="4" si="12">
        <n x="8"/>
        <n x="45"/>
        <n x="39"/>
        <n x="11"/>
      </t>
    </mdx>
    <mdx n="0" f="v">
      <t c="4" si="12">
        <n x="8"/>
        <n x="45"/>
        <n x="39"/>
        <n x="9"/>
      </t>
    </mdx>
    <mdx n="0" f="v">
      <t c="4" si="12">
        <n x="8"/>
        <n x="45"/>
        <n x="41"/>
        <n x="5"/>
      </t>
    </mdx>
    <mdx n="0" f="v">
      <t c="4" si="12">
        <n x="8"/>
        <n x="45"/>
        <n x="41"/>
        <n x="4"/>
      </t>
    </mdx>
    <mdx n="0" f="v">
      <t c="4" si="12">
        <n x="8"/>
        <n x="45"/>
        <n x="43"/>
        <n x="11"/>
      </t>
    </mdx>
    <mdx n="0" f="v">
      <t c="4" si="12">
        <n x="8"/>
        <n x="45"/>
        <n x="43"/>
        <n x="9"/>
      </t>
    </mdx>
    <mdx n="0" f="v">
      <t c="4" si="12">
        <n x="8"/>
        <n x="45"/>
        <n x="41"/>
        <n x="6"/>
      </t>
    </mdx>
    <mdx n="0" f="v">
      <t c="4" si="12">
        <n x="8"/>
        <n x="49"/>
        <n x="41"/>
        <n x="6"/>
      </t>
    </mdx>
    <mdx n="0" f="v">
      <t c="4" si="12">
        <n x="8"/>
        <n x="45"/>
        <n x="44"/>
        <n x="5"/>
      </t>
    </mdx>
    <mdx n="0" f="v">
      <t c="4" si="12">
        <n x="8"/>
        <n x="45"/>
        <n x="44"/>
        <n x="3"/>
      </t>
    </mdx>
    <mdx n="0" f="v">
      <t c="4" si="12">
        <n x="8"/>
        <n x="45"/>
        <n x="44"/>
        <n x="2"/>
      </t>
    </mdx>
    <mdx n="0" f="v">
      <t c="4" si="12">
        <n x="8"/>
        <n x="45"/>
        <n x="44"/>
        <n x="1"/>
      </t>
    </mdx>
    <mdx n="0" f="v">
      <t c="4" si="12">
        <n x="8"/>
        <n x="46"/>
        <n x="39"/>
        <n x="4"/>
      </t>
    </mdx>
    <mdx n="0" f="v">
      <t c="4" si="12">
        <n x="8"/>
        <n x="46"/>
        <n x="39"/>
        <n x="3"/>
      </t>
    </mdx>
    <mdx n="0" f="v">
      <t c="4" si="12">
        <n x="8"/>
        <n x="46"/>
        <n x="39"/>
        <n x="1"/>
      </t>
    </mdx>
    <mdx n="0" f="v">
      <t c="4" si="12">
        <n x="8"/>
        <n x="45"/>
        <n x="43"/>
        <n x="5"/>
      </t>
    </mdx>
    <mdx n="0" f="v">
      <t c="4" si="12">
        <n x="8"/>
        <n x="45"/>
        <n x="43"/>
        <n x="4"/>
      </t>
    </mdx>
    <mdx n="0" f="v">
      <t c="4" si="12">
        <n x="8"/>
        <n x="45"/>
        <n x="43"/>
        <n x="3"/>
      </t>
    </mdx>
    <mdx n="0" f="v">
      <t c="4" si="12">
        <n x="8"/>
        <n x="45"/>
        <n x="43"/>
        <n x="2"/>
      </t>
    </mdx>
    <mdx n="0" f="v">
      <t c="4" si="12">
        <n x="8"/>
        <n x="45"/>
        <n x="43"/>
        <n x="1"/>
      </t>
    </mdx>
    <mdx n="0" f="v">
      <t c="4" si="12">
        <n x="8"/>
        <n x="48"/>
        <n x="38"/>
        <n x="4"/>
      </t>
    </mdx>
    <mdx n="0" f="v">
      <t c="4" si="12">
        <n x="8"/>
        <n x="48"/>
        <n x="38"/>
        <n x="2"/>
      </t>
    </mdx>
    <mdx n="0" f="v">
      <t c="4" si="12">
        <n x="8"/>
        <n x="47"/>
        <n x="42"/>
        <n x="4"/>
      </t>
    </mdx>
    <mdx n="0" f="v">
      <t c="4" si="12">
        <n x="8"/>
        <n x="47"/>
        <n x="42"/>
        <n x="5"/>
      </t>
    </mdx>
    <mdx n="0" f="v">
      <t c="4" si="12">
        <n x="8"/>
        <n x="47"/>
        <n x="42"/>
        <n x="3"/>
      </t>
    </mdx>
    <mdx n="0" f="v">
      <t c="4" si="12">
        <n x="8"/>
        <n x="47"/>
        <n x="42"/>
        <n x="1"/>
      </t>
    </mdx>
    <mdx n="0" f="v">
      <t c="4" si="12">
        <n x="8"/>
        <n x="48"/>
        <n x="37"/>
        <n x="4"/>
      </t>
    </mdx>
    <mdx n="0" f="v">
      <t c="4" si="12">
        <n x="8"/>
        <n x="48"/>
        <n x="37"/>
        <n x="2"/>
      </t>
    </mdx>
    <mdx n="0" f="v">
      <t c="4" si="12">
        <n x="8"/>
        <n x="47"/>
        <n x="41"/>
        <n x="5"/>
      </t>
    </mdx>
    <mdx n="0" f="v">
      <t c="4" si="12">
        <n x="8"/>
        <n x="47"/>
        <n x="41"/>
        <n x="2"/>
      </t>
    </mdx>
    <mdx n="0" f="v">
      <t c="3" si="12">
        <n x="8"/>
        <n x="49"/>
        <n x="5"/>
      </t>
    </mdx>
    <mdx n="0" f="v">
      <t c="3" si="12">
        <n x="8"/>
        <n x="49"/>
        <n x="2"/>
      </t>
    </mdx>
    <mdx n="0" f="v">
      <t c="3" si="12">
        <n x="8"/>
        <n x="45"/>
        <n x="4"/>
      </t>
    </mdx>
    <mdx n="0" f="v">
      <t c="3" si="12">
        <n x="8"/>
        <n x="45"/>
        <n x="2"/>
      </t>
    </mdx>
    <mdx n="0" f="v">
      <t c="4" si="12">
        <n x="8"/>
        <n x="46"/>
        <n x="40"/>
        <n x="5"/>
      </t>
    </mdx>
    <mdx n="0" f="v">
      <t c="4" si="12">
        <n x="8"/>
        <n x="46"/>
        <n x="40"/>
        <n x="2"/>
      </t>
    </mdx>
    <mdx n="0" f="v">
      <t c="4" si="12">
        <n x="8"/>
        <n x="46"/>
        <n x="40"/>
        <n x="1"/>
      </t>
    </mdx>
    <mdx n="0" f="v">
      <t c="4" si="12">
        <n x="8"/>
        <n x="49"/>
        <n x="44"/>
        <n x="4"/>
      </t>
    </mdx>
    <mdx n="0" f="v">
      <t c="4" si="12">
        <n x="8"/>
        <n x="49"/>
        <n x="44"/>
        <n x="5"/>
      </t>
    </mdx>
    <mdx n="0" f="v">
      <t c="4" si="12">
        <n x="8"/>
        <n x="49"/>
        <n x="44"/>
        <n x="2"/>
      </t>
    </mdx>
    <mdx n="0" f="v">
      <t c="3" si="12">
        <n x="8"/>
        <n x="49"/>
        <n x="14" s="1"/>
      </t>
    </mdx>
    <mdx n="0" f="v">
      <t c="4" si="12">
        <n x="8"/>
        <n x="49"/>
        <n x="38"/>
        <n x="14" s="1"/>
      </t>
    </mdx>
    <mdx n="0" f="v">
      <t c="4" si="12">
        <n x="8"/>
        <n x="49"/>
        <n x="40"/>
        <n x="14" s="1"/>
      </t>
    </mdx>
    <mdx n="0" f="v">
      <t c="4" si="12">
        <n x="8"/>
        <n x="49"/>
        <n x="42"/>
        <n x="14" s="1"/>
      </t>
    </mdx>
    <mdx n="0" f="v">
      <t c="4" si="12">
        <n x="8"/>
        <n x="49"/>
        <n x="44"/>
        <n x="14" s="1"/>
      </t>
    </mdx>
    <mdx n="0" f="v">
      <t c="4" si="12">
        <n x="8"/>
        <n x="49"/>
        <n x="37"/>
        <n x="14" s="1"/>
      </t>
    </mdx>
    <mdx n="0" f="v">
      <t c="4" si="12">
        <n x="8"/>
        <n x="49"/>
        <n x="39"/>
        <n x="14" s="1"/>
      </t>
    </mdx>
    <mdx n="0" f="v">
      <t c="4" si="12">
        <n x="8"/>
        <n x="49"/>
        <n x="41"/>
        <n x="14" s="1"/>
      </t>
    </mdx>
    <mdx n="0" f="v">
      <t c="4" si="12">
        <n x="8"/>
        <n x="49"/>
        <n x="43"/>
        <n x="14" s="1"/>
      </t>
    </mdx>
    <mdx n="0" f="v">
      <t c="3" si="12">
        <n x="8"/>
        <n x="47"/>
        <n x="14" s="1"/>
      </t>
    </mdx>
    <mdx n="0" f="v">
      <t c="4" si="12">
        <n x="8"/>
        <n x="47"/>
        <n x="38"/>
        <n x="14" s="1"/>
      </t>
    </mdx>
    <mdx n="0" f="v">
      <t c="4" si="12">
        <n x="8"/>
        <n x="47"/>
        <n x="40"/>
        <n x="14" s="1"/>
      </t>
    </mdx>
    <mdx n="0" f="v">
      <t c="4" si="12">
        <n x="8"/>
        <n x="47"/>
        <n x="42"/>
        <n x="14" s="1"/>
      </t>
    </mdx>
    <mdx n="0" f="v">
      <t c="4" si="12">
        <n x="8"/>
        <n x="47"/>
        <n x="44"/>
        <n x="14" s="1"/>
      </t>
    </mdx>
    <mdx n="0" f="v">
      <t c="4" si="12">
        <n x="8"/>
        <n x="47"/>
        <n x="37"/>
        <n x="14" s="1"/>
      </t>
    </mdx>
    <mdx n="0" f="v">
      <t c="4" si="12">
        <n x="8"/>
        <n x="47"/>
        <n x="39"/>
        <n x="14" s="1"/>
      </t>
    </mdx>
    <mdx n="0" f="v">
      <t c="4" si="12">
        <n x="8"/>
        <n x="47"/>
        <n x="41"/>
        <n x="14" s="1"/>
      </t>
    </mdx>
    <mdx n="0" f="v">
      <t c="4" si="12">
        <n x="8"/>
        <n x="47"/>
        <n x="43"/>
        <n x="14" s="1"/>
      </t>
    </mdx>
    <mdx n="0" f="v">
      <t c="3" si="12">
        <n x="8"/>
        <n x="46"/>
        <n x="14" s="1"/>
      </t>
    </mdx>
    <mdx n="0" f="v">
      <t c="4" si="12">
        <n x="8"/>
        <n x="46"/>
        <n x="38"/>
        <n x="14" s="1"/>
      </t>
    </mdx>
    <mdx n="0" f="v">
      <t c="4" si="12">
        <n x="8"/>
        <n x="46"/>
        <n x="40"/>
        <n x="14" s="1"/>
      </t>
    </mdx>
    <mdx n="0" f="v">
      <t c="4" si="12">
        <n x="8"/>
        <n x="46"/>
        <n x="42"/>
        <n x="14" s="1"/>
      </t>
    </mdx>
    <mdx n="0" f="v">
      <t c="4" si="12">
        <n x="8"/>
        <n x="46"/>
        <n x="44"/>
        <n x="14" s="1"/>
      </t>
    </mdx>
    <mdx n="0" f="v">
      <t c="4" si="12">
        <n x="8"/>
        <n x="46"/>
        <n x="37"/>
        <n x="14" s="1"/>
      </t>
    </mdx>
    <mdx n="0" f="v">
      <t c="4" si="12">
        <n x="8"/>
        <n x="46"/>
        <n x="39"/>
        <n x="14" s="1"/>
      </t>
    </mdx>
    <mdx n="0" f="v">
      <t c="4" si="12">
        <n x="8"/>
        <n x="46"/>
        <n x="41"/>
        <n x="14" s="1"/>
      </t>
    </mdx>
    <mdx n="0" f="v">
      <t c="4" si="12">
        <n x="8"/>
        <n x="46"/>
        <n x="43"/>
        <n x="14" s="1"/>
      </t>
    </mdx>
    <mdx n="0" f="v">
      <t c="3" si="12">
        <n x="8"/>
        <n x="48"/>
        <n x="14" s="1"/>
      </t>
    </mdx>
    <mdx n="0" f="v">
      <t c="4" si="12">
        <n x="8"/>
        <n x="48"/>
        <n x="38"/>
        <n x="14" s="1"/>
      </t>
    </mdx>
    <mdx n="0" f="v">
      <t c="4" si="12">
        <n x="8"/>
        <n x="48"/>
        <n x="40"/>
        <n x="14" s="1"/>
      </t>
    </mdx>
    <mdx n="0" f="v">
      <t c="4" si="12">
        <n x="8"/>
        <n x="48"/>
        <n x="42"/>
        <n x="14" s="1"/>
      </t>
    </mdx>
    <mdx n="0" f="v">
      <t c="4" si="12">
        <n x="8"/>
        <n x="48"/>
        <n x="44"/>
        <n x="14" s="1"/>
      </t>
    </mdx>
    <mdx n="0" f="v">
      <t c="4" si="12">
        <n x="8"/>
        <n x="48"/>
        <n x="37"/>
        <n x="14" s="1"/>
      </t>
    </mdx>
    <mdx n="0" f="v">
      <t c="4" si="12">
        <n x="8"/>
        <n x="48"/>
        <n x="39"/>
        <n x="14" s="1"/>
      </t>
    </mdx>
    <mdx n="0" f="v">
      <t c="4" si="12">
        <n x="8"/>
        <n x="48"/>
        <n x="41"/>
        <n x="14" s="1"/>
      </t>
    </mdx>
    <mdx n="0" f="v">
      <t c="4" si="12">
        <n x="8"/>
        <n x="48"/>
        <n x="43"/>
        <n x="14" s="1"/>
      </t>
    </mdx>
    <mdx n="0" f="v">
      <t c="3" si="12">
        <n x="8"/>
        <n x="45"/>
        <n x="14" s="1"/>
      </t>
    </mdx>
    <mdx n="0" f="v">
      <t c="4" si="12">
        <n x="8"/>
        <n x="45"/>
        <n x="38"/>
        <n x="14" s="1"/>
      </t>
    </mdx>
    <mdx n="0" f="v">
      <t c="4" si="12">
        <n x="8"/>
        <n x="45"/>
        <n x="40"/>
        <n x="14" s="1"/>
      </t>
    </mdx>
    <mdx n="0" f="v">
      <t c="4" si="12">
        <n x="8"/>
        <n x="45"/>
        <n x="42"/>
        <n x="14" s="1"/>
      </t>
    </mdx>
    <mdx n="0" f="v">
      <t c="4" si="12">
        <n x="8"/>
        <n x="45"/>
        <n x="44"/>
        <n x="14" s="1"/>
      </t>
    </mdx>
    <mdx n="0" f="v">
      <t c="4" si="12">
        <n x="8"/>
        <n x="45"/>
        <n x="37"/>
        <n x="14" s="1"/>
      </t>
    </mdx>
    <mdx n="0" f="v">
      <t c="4" si="12">
        <n x="8"/>
        <n x="45"/>
        <n x="39"/>
        <n x="14" s="1"/>
      </t>
    </mdx>
    <mdx n="0" f="v">
      <t c="4" si="12">
        <n x="8"/>
        <n x="45"/>
        <n x="41"/>
        <n x="14" s="1"/>
      </t>
    </mdx>
    <mdx n="0" f="v">
      <t c="4" si="12">
        <n x="8"/>
        <n x="45"/>
        <n x="43"/>
        <n x="14" s="1"/>
      </t>
    </mdx>
    <mdx n="0" f="m">
      <t c="2">
        <n x="50"/>
        <n x="39"/>
      </t>
    </mdx>
    <mdx n="0" f="m">
      <t c="2">
        <n x="50"/>
        <n x="40"/>
      </t>
    </mdx>
    <mdx n="0" f="m">
      <t c="2">
        <n x="51"/>
        <n x="39"/>
      </t>
    </mdx>
    <mdx n="0" f="m">
      <t c="2">
        <n x="51"/>
        <n x="40"/>
      </t>
    </mdx>
    <mdx n="0" f="m">
      <t c="2">
        <n x="50"/>
        <n x="41"/>
      </t>
    </mdx>
    <mdx n="0" f="m">
      <t c="2">
        <n x="50"/>
        <n x="42"/>
      </t>
    </mdx>
    <mdx n="0" f="m">
      <t c="2">
        <n x="51"/>
        <n x="41"/>
      </t>
    </mdx>
    <mdx n="0" f="m">
      <t c="2">
        <n x="51"/>
        <n x="42"/>
      </t>
    </mdx>
    <mdx n="0" f="m">
      <t c="2">
        <n x="50"/>
        <n x="43"/>
      </t>
    </mdx>
    <mdx n="0" f="m">
      <t c="2">
        <n x="50"/>
        <n x="44"/>
      </t>
    </mdx>
    <mdx n="0" f="m">
      <t c="1">
        <n x="50"/>
      </t>
    </mdx>
    <mdx n="0" f="m">
      <t c="2">
        <n x="51"/>
        <n x="43"/>
      </t>
    </mdx>
    <mdx n="0" f="m">
      <t c="2">
        <n x="51"/>
        <n x="44"/>
      </t>
    </mdx>
    <mdx n="0" f="m">
      <t c="1">
        <n x="51"/>
      </t>
    </mdx>
    <mdx n="0" f="m">
      <t c="2">
        <n x="50"/>
        <n x="37"/>
      </t>
    </mdx>
    <mdx n="0" f="m">
      <t c="2">
        <n x="51"/>
        <n x="38"/>
      </t>
    </mdx>
    <mdx n="0" f="m">
      <t c="2">
        <n x="50"/>
        <n x="38"/>
      </t>
    </mdx>
    <mdx n="0" f="m">
      <t c="2">
        <n x="51"/>
        <n x="37"/>
      </t>
    </mdx>
    <mdx n="0" f="v">
      <t c="3" si="12">
        <n x="8"/>
        <n x="51"/>
        <n x="6"/>
      </t>
    </mdx>
    <mdx n="0" f="v">
      <t c="4" si="12">
        <n x="8"/>
        <n x="51"/>
        <n x="38"/>
        <n x="3"/>
      </t>
    </mdx>
    <mdx n="0" f="v">
      <t c="4" si="12">
        <n x="8"/>
        <n x="51"/>
        <n x="38"/>
        <n x="2"/>
      </t>
    </mdx>
    <mdx n="0" f="v">
      <t c="4" si="12">
        <n x="8"/>
        <n x="51"/>
        <n x="38"/>
        <n x="1"/>
      </t>
    </mdx>
    <mdx n="0" f="v">
      <t c="4" si="12">
        <n x="8"/>
        <n x="51"/>
        <n x="40"/>
        <n x="6"/>
      </t>
    </mdx>
    <mdx n="0" f="v">
      <t c="4" si="12">
        <n x="8"/>
        <n x="51"/>
        <n x="42"/>
        <n x="3"/>
      </t>
    </mdx>
    <mdx n="0" f="v">
      <t c="4" si="12">
        <n x="8"/>
        <n x="51"/>
        <n x="42"/>
        <n x="2"/>
      </t>
    </mdx>
    <mdx n="0" f="v">
      <t c="4" si="12">
        <n x="8"/>
        <n x="51"/>
        <n x="42"/>
        <n x="1"/>
      </t>
    </mdx>
    <mdx n="0" f="v">
      <t c="4" si="12">
        <n x="8"/>
        <n x="51"/>
        <n x="44"/>
        <n x="6"/>
      </t>
    </mdx>
    <mdx n="0" f="v">
      <t c="4" si="12">
        <n x="8"/>
        <n x="51"/>
        <n x="37"/>
        <n x="3"/>
      </t>
    </mdx>
    <mdx n="0" f="v">
      <t c="4" si="12">
        <n x="8"/>
        <n x="51"/>
        <n x="37"/>
        <n x="2"/>
      </t>
    </mdx>
    <mdx n="0" f="v">
      <t c="4" si="12">
        <n x="8"/>
        <n x="51"/>
        <n x="37"/>
        <n x="1"/>
      </t>
    </mdx>
    <mdx n="0" f="v">
      <t c="4" si="12">
        <n x="8"/>
        <n x="51"/>
        <n x="39"/>
        <n x="6"/>
      </t>
    </mdx>
    <mdx n="0" f="v">
      <t c="4" si="12">
        <n x="8"/>
        <n x="51"/>
        <n x="41"/>
        <n x="3"/>
      </t>
    </mdx>
    <mdx n="0" f="v">
      <t c="4" si="12">
        <n x="8"/>
        <n x="51"/>
        <n x="41"/>
        <n x="2"/>
      </t>
    </mdx>
    <mdx n="0" f="v">
      <t c="4" si="12">
        <n x="8"/>
        <n x="51"/>
        <n x="41"/>
        <n x="1"/>
      </t>
    </mdx>
    <mdx n="0" f="v">
      <t c="4" si="12">
        <n x="8"/>
        <n x="51"/>
        <n x="43"/>
        <n x="6"/>
      </t>
    </mdx>
    <mdx n="0" f="v">
      <t c="3" si="12">
        <n x="8"/>
        <n x="50"/>
        <n x="6"/>
      </t>
    </mdx>
    <mdx n="0" f="v">
      <t c="4" si="12">
        <n x="8"/>
        <n x="50"/>
        <n x="38"/>
        <n x="3"/>
      </t>
    </mdx>
    <mdx n="0" f="v">
      <t c="4" si="12">
        <n x="8"/>
        <n x="50"/>
        <n x="38"/>
        <n x="2"/>
      </t>
    </mdx>
    <mdx n="0" f="v">
      <t c="4" si="12">
        <n x="8"/>
        <n x="50"/>
        <n x="38"/>
        <n x="1"/>
      </t>
    </mdx>
    <mdx n="0" f="v">
      <t c="4" si="12">
        <n x="8"/>
        <n x="50"/>
        <n x="40"/>
        <n x="6"/>
      </t>
    </mdx>
    <mdx n="0" f="v">
      <t c="4" si="12">
        <n x="8"/>
        <n x="50"/>
        <n x="42"/>
        <n x="3"/>
      </t>
    </mdx>
    <mdx n="0" f="v">
      <t c="4" si="12">
        <n x="8"/>
        <n x="50"/>
        <n x="42"/>
        <n x="2"/>
      </t>
    </mdx>
    <mdx n="0" f="v">
      <t c="4" si="12">
        <n x="8"/>
        <n x="50"/>
        <n x="42"/>
        <n x="1"/>
      </t>
    </mdx>
    <mdx n="0" f="v">
      <t c="4" si="12">
        <n x="8"/>
        <n x="50"/>
        <n x="44"/>
        <n x="6"/>
      </t>
    </mdx>
    <mdx n="0" f="v">
      <t c="4" si="12">
        <n x="8"/>
        <n x="50"/>
        <n x="37"/>
        <n x="3"/>
      </t>
    </mdx>
    <mdx n="0" f="v">
      <t c="4" si="12">
        <n x="8"/>
        <n x="50"/>
        <n x="37"/>
        <n x="2"/>
      </t>
    </mdx>
    <mdx n="0" f="v">
      <t c="4" si="12">
        <n x="8"/>
        <n x="50"/>
        <n x="37"/>
        <n x="1"/>
      </t>
    </mdx>
    <mdx n="0" f="v">
      <t c="4" si="12">
        <n x="8"/>
        <n x="50"/>
        <n x="39"/>
        <n x="6"/>
      </t>
    </mdx>
    <mdx n="0" f="v">
      <t c="4" si="12">
        <n x="8"/>
        <n x="50"/>
        <n x="41"/>
        <n x="3"/>
      </t>
    </mdx>
    <mdx n="0" f="v">
      <t c="4" si="12">
        <n x="8"/>
        <n x="50"/>
        <n x="41"/>
        <n x="2"/>
      </t>
    </mdx>
    <mdx n="0" f="v">
      <t c="4" si="12">
        <n x="8"/>
        <n x="50"/>
        <n x="41"/>
        <n x="1"/>
      </t>
    </mdx>
    <mdx n="0" f="v">
      <t c="4" si="12">
        <n x="8"/>
        <n x="50"/>
        <n x="43"/>
        <n x="6"/>
      </t>
    </mdx>
    <mdx n="0" f="v">
      <t c="3" si="12">
        <n x="8"/>
        <n x="51"/>
        <n x="5"/>
      </t>
    </mdx>
    <mdx n="0" f="v">
      <t c="3" si="12">
        <n x="8"/>
        <n x="51"/>
        <n x="4"/>
      </t>
    </mdx>
    <mdx n="0" f="v">
      <t c="4" si="12">
        <n x="8"/>
        <n x="51"/>
        <n x="38"/>
        <n x="11"/>
      </t>
    </mdx>
    <mdx n="0" f="v">
      <t c="4" si="12">
        <n x="8"/>
        <n x="51"/>
        <n x="38"/>
        <n x="9"/>
      </t>
    </mdx>
    <mdx n="0" f="v">
      <t c="4" si="12">
        <n x="8"/>
        <n x="51"/>
        <n x="40"/>
        <n x="5"/>
      </t>
    </mdx>
    <mdx n="0" f="v">
      <t c="4" si="12">
        <n x="8"/>
        <n x="51"/>
        <n x="40"/>
        <n x="4"/>
      </t>
    </mdx>
    <mdx n="0" f="v">
      <t c="4" si="12">
        <n x="8"/>
        <n x="51"/>
        <n x="42"/>
        <n x="11"/>
      </t>
    </mdx>
    <mdx n="0" f="v">
      <t c="4" si="12">
        <n x="8"/>
        <n x="51"/>
        <n x="42"/>
        <n x="9"/>
      </t>
    </mdx>
    <mdx n="0" f="v">
      <t c="4" si="12">
        <n x="8"/>
        <n x="51"/>
        <n x="44"/>
        <n x="5"/>
      </t>
    </mdx>
    <mdx n="0" f="v">
      <t c="4" si="12">
        <n x="8"/>
        <n x="51"/>
        <n x="44"/>
        <n x="4"/>
      </t>
    </mdx>
    <mdx n="0" f="v">
      <t c="4" si="12">
        <n x="8"/>
        <n x="51"/>
        <n x="37"/>
        <n x="11"/>
      </t>
    </mdx>
    <mdx n="0" f="v">
      <t c="4" si="12">
        <n x="8"/>
        <n x="51"/>
        <n x="37"/>
        <n x="9"/>
      </t>
    </mdx>
    <mdx n="0" f="v">
      <t c="4" si="12">
        <n x="8"/>
        <n x="51"/>
        <n x="39"/>
        <n x="5"/>
      </t>
    </mdx>
    <mdx n="0" f="v">
      <t c="4" si="12">
        <n x="8"/>
        <n x="51"/>
        <n x="39"/>
        <n x="4"/>
      </t>
    </mdx>
    <mdx n="0" f="v">
      <t c="4" si="12">
        <n x="8"/>
        <n x="51"/>
        <n x="41"/>
        <n x="11"/>
      </t>
    </mdx>
    <mdx n="0" f="v">
      <t c="4" si="12">
        <n x="8"/>
        <n x="51"/>
        <n x="41"/>
        <n x="9"/>
      </t>
    </mdx>
    <mdx n="0" f="v">
      <t c="4" si="12">
        <n x="8"/>
        <n x="51"/>
        <n x="43"/>
        <n x="5"/>
      </t>
    </mdx>
    <mdx n="0" f="v">
      <t c="4" si="12">
        <n x="8"/>
        <n x="51"/>
        <n x="43"/>
        <n x="4"/>
      </t>
    </mdx>
    <mdx n="0" f="v">
      <t c="3" si="12">
        <n x="8"/>
        <n x="50"/>
        <n x="5"/>
      </t>
    </mdx>
    <mdx n="0" f="v">
      <t c="3" si="12">
        <n x="8"/>
        <n x="50"/>
        <n x="4"/>
      </t>
    </mdx>
    <mdx n="0" f="v">
      <t c="4" si="12">
        <n x="8"/>
        <n x="50"/>
        <n x="38"/>
        <n x="11"/>
      </t>
    </mdx>
    <mdx n="0" f="v">
      <t c="4">
        <n x="8"/>
        <n x="50"/>
        <n x="38"/>
        <n x="9"/>
      </t>
    </mdx>
    <mdx n="0" f="v">
      <t c="4" si="12">
        <n x="8"/>
        <n x="50"/>
        <n x="40"/>
        <n x="5"/>
      </t>
    </mdx>
    <mdx n="0" f="v">
      <t c="4" si="12">
        <n x="8"/>
        <n x="50"/>
        <n x="40"/>
        <n x="4"/>
      </t>
    </mdx>
    <mdx n="0" f="v">
      <t c="4" si="12">
        <n x="8"/>
        <n x="50"/>
        <n x="42"/>
        <n x="11"/>
      </t>
    </mdx>
    <mdx n="0" f="v">
      <t c="4" si="12">
        <n x="8"/>
        <n x="50"/>
        <n x="42"/>
        <n x="9"/>
      </t>
    </mdx>
    <mdx n="0" f="v">
      <t c="4" si="12">
        <n x="8"/>
        <n x="50"/>
        <n x="44"/>
        <n x="5"/>
      </t>
    </mdx>
    <mdx n="0" f="v">
      <t c="4" si="12">
        <n x="8"/>
        <n x="50"/>
        <n x="44"/>
        <n x="4"/>
      </t>
    </mdx>
    <mdx n="0" f="v">
      <t c="4" si="12">
        <n x="8"/>
        <n x="50"/>
        <n x="37"/>
        <n x="11"/>
      </t>
    </mdx>
    <mdx n="0" f="v">
      <t c="4" si="12">
        <n x="8"/>
        <n x="50"/>
        <n x="37"/>
        <n x="9"/>
      </t>
    </mdx>
    <mdx n="0" f="v">
      <t c="4" si="12">
        <n x="8"/>
        <n x="50"/>
        <n x="39"/>
        <n x="5"/>
      </t>
    </mdx>
    <mdx n="0" f="v">
      <t c="4" si="12">
        <n x="8"/>
        <n x="50"/>
        <n x="39"/>
        <n x="4"/>
      </t>
    </mdx>
    <mdx n="0" f="v">
      <t c="4" si="12">
        <n x="8"/>
        <n x="50"/>
        <n x="41"/>
        <n x="11"/>
      </t>
    </mdx>
    <mdx n="0" f="v">
      <t c="4" si="12">
        <n x="8"/>
        <n x="50"/>
        <n x="41"/>
        <n x="9"/>
      </t>
    </mdx>
    <mdx n="0" f="v">
      <t c="4" si="12">
        <n x="8"/>
        <n x="50"/>
        <n x="43"/>
        <n x="5"/>
      </t>
    </mdx>
    <mdx n="0" f="v">
      <t c="4" si="12">
        <n x="8"/>
        <n x="50"/>
        <n x="43"/>
        <n x="4"/>
      </t>
    </mdx>
    <mdx n="0" f="v">
      <t c="3" si="12">
        <n x="8"/>
        <n x="51"/>
        <n x="3"/>
      </t>
    </mdx>
    <mdx n="0" f="v">
      <t c="3" si="12">
        <n x="8"/>
        <n x="51"/>
        <n x="2"/>
      </t>
    </mdx>
    <mdx n="0" f="v">
      <t c="3" si="12">
        <n x="8"/>
        <n x="51"/>
        <n x="1"/>
      </t>
    </mdx>
    <mdx n="0" f="v">
      <t c="4" si="12">
        <n x="8"/>
        <n x="51"/>
        <n x="38"/>
        <n x="6"/>
      </t>
    </mdx>
    <mdx n="0" f="v">
      <t c="4" si="12">
        <n x="8"/>
        <n x="51"/>
        <n x="40"/>
        <n x="3"/>
      </t>
    </mdx>
    <mdx n="0" f="v">
      <t c="4" si="12">
        <n x="8"/>
        <n x="51"/>
        <n x="40"/>
        <n x="2"/>
      </t>
    </mdx>
    <mdx n="0" f="v">
      <t c="4" si="12">
        <n x="8"/>
        <n x="51"/>
        <n x="40"/>
        <n x="1"/>
      </t>
    </mdx>
    <mdx n="0" f="v">
      <t c="4" si="12">
        <n x="8"/>
        <n x="51"/>
        <n x="42"/>
        <n x="6"/>
      </t>
    </mdx>
    <mdx n="0" f="v">
      <t c="4" si="12">
        <n x="8"/>
        <n x="51"/>
        <n x="44"/>
        <n x="3"/>
      </t>
    </mdx>
    <mdx n="0" f="v">
      <t c="4" si="12">
        <n x="8"/>
        <n x="51"/>
        <n x="44"/>
        <n x="2"/>
      </t>
    </mdx>
    <mdx n="0" f="v">
      <t c="4" si="12">
        <n x="8"/>
        <n x="51"/>
        <n x="44"/>
        <n x="1"/>
      </t>
    </mdx>
    <mdx n="0" f="v">
      <t c="4" si="12">
        <n x="8"/>
        <n x="51"/>
        <n x="37"/>
        <n x="6"/>
      </t>
    </mdx>
    <mdx n="0" f="v">
      <t c="4" si="12">
        <n x="8"/>
        <n x="51"/>
        <n x="39"/>
        <n x="3"/>
      </t>
    </mdx>
    <mdx n="0" f="v">
      <t c="4" si="12">
        <n x="8"/>
        <n x="51"/>
        <n x="39"/>
        <n x="2"/>
      </t>
    </mdx>
    <mdx n="0" f="v">
      <t c="4" si="12">
        <n x="8"/>
        <n x="51"/>
        <n x="39"/>
        <n x="1"/>
      </t>
    </mdx>
    <mdx n="0" f="v">
      <t c="4" si="12">
        <n x="8"/>
        <n x="51"/>
        <n x="41"/>
        <n x="6"/>
      </t>
    </mdx>
    <mdx n="0" f="v">
      <t c="4" si="12">
        <n x="8"/>
        <n x="51"/>
        <n x="43"/>
        <n x="3"/>
      </t>
    </mdx>
    <mdx n="0" f="v">
      <t c="4" si="12">
        <n x="8"/>
        <n x="51"/>
        <n x="43"/>
        <n x="2"/>
      </t>
    </mdx>
    <mdx n="0" f="v">
      <t c="4" si="12">
        <n x="8"/>
        <n x="51"/>
        <n x="43"/>
        <n x="1"/>
      </t>
    </mdx>
    <mdx n="0" f="v">
      <t c="3" si="12">
        <n x="8"/>
        <n x="50"/>
        <n x="3"/>
      </t>
    </mdx>
    <mdx n="0" f="v">
      <t c="3" si="12">
        <n x="8"/>
        <n x="50"/>
        <n x="2"/>
      </t>
    </mdx>
    <mdx n="0" f="v">
      <t c="3" si="12">
        <n x="8"/>
        <n x="50"/>
        <n x="1"/>
      </t>
    </mdx>
    <mdx n="0" f="v">
      <t c="4">
        <n x="8"/>
        <n x="50"/>
        <n x="38"/>
        <n x="6"/>
      </t>
    </mdx>
    <mdx n="0" f="v">
      <t c="4" si="12">
        <n x="8"/>
        <n x="50"/>
        <n x="40"/>
        <n x="3"/>
      </t>
    </mdx>
    <mdx n="0" f="v">
      <t c="4" si="12">
        <n x="8"/>
        <n x="50"/>
        <n x="40"/>
        <n x="2"/>
      </t>
    </mdx>
    <mdx n="0" f="v">
      <t c="4" si="12">
        <n x="8"/>
        <n x="50"/>
        <n x="40"/>
        <n x="1"/>
      </t>
    </mdx>
    <mdx n="0" f="v">
      <t c="4" si="12">
        <n x="8"/>
        <n x="50"/>
        <n x="42"/>
        <n x="6"/>
      </t>
    </mdx>
    <mdx n="0" f="v">
      <t c="4" si="12">
        <n x="8"/>
        <n x="50"/>
        <n x="44"/>
        <n x="3"/>
      </t>
    </mdx>
    <mdx n="0" f="v">
      <t c="4" si="12">
        <n x="8"/>
        <n x="50"/>
        <n x="44"/>
        <n x="2"/>
      </t>
    </mdx>
    <mdx n="0" f="v">
      <t c="4" si="12">
        <n x="8"/>
        <n x="50"/>
        <n x="44"/>
        <n x="1"/>
      </t>
    </mdx>
    <mdx n="0" f="v">
      <t c="4" si="12">
        <n x="8"/>
        <n x="50"/>
        <n x="37"/>
        <n x="6"/>
      </t>
    </mdx>
    <mdx n="0" f="v">
      <t c="4" si="12">
        <n x="8"/>
        <n x="50"/>
        <n x="39"/>
        <n x="3"/>
      </t>
    </mdx>
    <mdx n="0" f="v">
      <t c="4" si="12">
        <n x="8"/>
        <n x="50"/>
        <n x="39"/>
        <n x="2"/>
      </t>
    </mdx>
    <mdx n="0" f="v">
      <t c="4" si="12">
        <n x="8"/>
        <n x="50"/>
        <n x="39"/>
        <n x="1"/>
      </t>
    </mdx>
    <mdx n="0" f="v">
      <t c="4" si="12">
        <n x="8"/>
        <n x="50"/>
        <n x="41"/>
        <n x="6"/>
      </t>
    </mdx>
    <mdx n="0" f="v">
      <t c="4" si="12">
        <n x="8"/>
        <n x="50"/>
        <n x="43"/>
        <n x="3"/>
      </t>
    </mdx>
    <mdx n="0" f="v">
      <t c="4" si="12">
        <n x="8"/>
        <n x="50"/>
        <n x="43"/>
        <n x="2"/>
      </t>
    </mdx>
    <mdx n="0" f="v">
      <t c="4" si="12">
        <n x="8"/>
        <n x="50"/>
        <n x="43"/>
        <n x="1"/>
      </t>
    </mdx>
    <mdx n="0" f="v">
      <t c="3" si="12">
        <n x="8"/>
        <n x="51"/>
        <n x="11"/>
      </t>
    </mdx>
    <mdx n="0" f="v">
      <t c="3" si="12">
        <n x="8"/>
        <n x="51"/>
        <n x="9"/>
      </t>
    </mdx>
    <mdx n="0" f="v">
      <t c="4" si="12">
        <n x="8"/>
        <n x="51"/>
        <n x="38"/>
        <n x="5"/>
      </t>
    </mdx>
    <mdx n="0" f="v">
      <t c="4" si="12">
        <n x="8"/>
        <n x="51"/>
        <n x="38"/>
        <n x="4"/>
      </t>
    </mdx>
    <mdx n="0" f="v">
      <t c="4" si="12">
        <n x="8"/>
        <n x="51"/>
        <n x="40"/>
        <n x="11"/>
      </t>
    </mdx>
    <mdx n="0" f="v">
      <t c="4" si="12">
        <n x="8"/>
        <n x="51"/>
        <n x="40"/>
        <n x="9"/>
      </t>
    </mdx>
    <mdx n="0" f="v">
      <t c="4" si="12">
        <n x="8"/>
        <n x="51"/>
        <n x="42"/>
        <n x="5"/>
      </t>
    </mdx>
    <mdx n="0" f="v">
      <t c="4" si="12">
        <n x="8"/>
        <n x="51"/>
        <n x="42"/>
        <n x="4"/>
      </t>
    </mdx>
    <mdx n="0" f="v">
      <t c="4" si="12">
        <n x="8"/>
        <n x="51"/>
        <n x="44"/>
        <n x="11"/>
      </t>
    </mdx>
    <mdx n="0" f="v">
      <t c="4" si="12">
        <n x="8"/>
        <n x="51"/>
        <n x="44"/>
        <n x="9"/>
      </t>
    </mdx>
    <mdx n="0" f="v">
      <t c="4" si="12">
        <n x="8"/>
        <n x="51"/>
        <n x="37"/>
        <n x="5"/>
      </t>
    </mdx>
    <mdx n="0" f="v">
      <t c="4" si="12">
        <n x="8"/>
        <n x="51"/>
        <n x="37"/>
        <n x="4"/>
      </t>
    </mdx>
    <mdx n="0" f="v">
      <t c="4" si="12">
        <n x="8"/>
        <n x="51"/>
        <n x="39"/>
        <n x="11"/>
      </t>
    </mdx>
    <mdx n="0" f="v">
      <t c="4" si="12">
        <n x="8"/>
        <n x="51"/>
        <n x="39"/>
        <n x="9"/>
      </t>
    </mdx>
    <mdx n="0" f="v">
      <t c="4" si="12">
        <n x="8"/>
        <n x="51"/>
        <n x="41"/>
        <n x="5"/>
      </t>
    </mdx>
    <mdx n="0" f="v">
      <t c="4" si="12">
        <n x="8"/>
        <n x="51"/>
        <n x="41"/>
        <n x="4"/>
      </t>
    </mdx>
    <mdx n="0" f="v">
      <t c="4" si="12">
        <n x="8"/>
        <n x="51"/>
        <n x="43"/>
        <n x="11"/>
      </t>
    </mdx>
    <mdx n="0" f="v">
      <t c="4" si="12">
        <n x="8"/>
        <n x="51"/>
        <n x="43"/>
        <n x="9"/>
      </t>
    </mdx>
    <mdx n="0" f="v">
      <t c="3" si="12">
        <n x="8"/>
        <n x="50"/>
        <n x="11"/>
      </t>
    </mdx>
    <mdx n="0" f="v">
      <t c="3" si="12">
        <n x="8"/>
        <n x="50"/>
        <n x="9"/>
      </t>
    </mdx>
    <mdx n="0" f="v">
      <t c="4" si="12">
        <n x="8"/>
        <n x="50"/>
        <n x="38"/>
        <n x="5"/>
      </t>
    </mdx>
    <mdx n="0" f="v">
      <t c="4" si="12">
        <n x="8"/>
        <n x="50"/>
        <n x="38"/>
        <n x="4"/>
      </t>
    </mdx>
    <mdx n="0" f="v">
      <t c="4" si="12">
        <n x="8"/>
        <n x="50"/>
        <n x="40"/>
        <n x="11"/>
      </t>
    </mdx>
    <mdx n="0" f="v">
      <t c="4" si="12">
        <n x="8"/>
        <n x="50"/>
        <n x="40"/>
        <n x="9"/>
      </t>
    </mdx>
    <mdx n="0" f="v">
      <t c="4" si="12">
        <n x="8"/>
        <n x="50"/>
        <n x="42"/>
        <n x="5"/>
      </t>
    </mdx>
    <mdx n="0" f="v">
      <t c="4" si="12">
        <n x="8"/>
        <n x="50"/>
        <n x="42"/>
        <n x="4"/>
      </t>
    </mdx>
    <mdx n="0" f="v">
      <t c="4" si="12">
        <n x="8"/>
        <n x="50"/>
        <n x="44"/>
        <n x="11"/>
      </t>
    </mdx>
    <mdx n="0" f="v">
      <t c="4" si="12">
        <n x="8"/>
        <n x="50"/>
        <n x="44"/>
        <n x="9"/>
      </t>
    </mdx>
    <mdx n="0" f="v">
      <t c="4" si="12">
        <n x="8"/>
        <n x="50"/>
        <n x="37"/>
        <n x="5"/>
      </t>
    </mdx>
    <mdx n="0" f="v">
      <t c="4" si="12">
        <n x="8"/>
        <n x="50"/>
        <n x="37"/>
        <n x="4"/>
      </t>
    </mdx>
    <mdx n="0" f="v">
      <t c="4" si="12">
        <n x="8"/>
        <n x="50"/>
        <n x="39"/>
        <n x="11"/>
      </t>
    </mdx>
    <mdx n="0" f="v">
      <t c="4" si="12">
        <n x="8"/>
        <n x="50"/>
        <n x="39"/>
        <n x="9"/>
      </t>
    </mdx>
    <mdx n="0" f="v">
      <t c="4" si="12">
        <n x="8"/>
        <n x="50"/>
        <n x="41"/>
        <n x="5"/>
      </t>
    </mdx>
    <mdx n="0" f="v">
      <t c="4" si="12">
        <n x="8"/>
        <n x="50"/>
        <n x="41"/>
        <n x="4"/>
      </t>
    </mdx>
    <mdx n="0" f="v">
      <t c="4" si="12">
        <n x="8"/>
        <n x="50"/>
        <n x="43"/>
        <n x="11"/>
      </t>
    </mdx>
    <mdx n="0" f="v">
      <t c="4" si="12">
        <n x="8"/>
        <n x="50"/>
        <n x="43"/>
        <n x="9"/>
      </t>
    </mdx>
    <mdx n="0" f="v">
      <t c="3" si="12">
        <n x="8"/>
        <n x="51"/>
        <n x="14" s="1"/>
      </t>
    </mdx>
    <mdx n="0" f="v">
      <t c="4" si="12">
        <n x="8"/>
        <n x="51"/>
        <n x="38"/>
        <n x="14" s="1"/>
      </t>
    </mdx>
    <mdx n="0" f="v">
      <t c="4" si="12">
        <n x="8"/>
        <n x="51"/>
        <n x="40"/>
        <n x="14" s="1"/>
      </t>
    </mdx>
    <mdx n="0" f="v">
      <t c="4" si="12">
        <n x="8"/>
        <n x="51"/>
        <n x="42"/>
        <n x="14" s="1"/>
      </t>
    </mdx>
    <mdx n="0" f="v">
      <t c="4" si="12">
        <n x="8"/>
        <n x="51"/>
        <n x="44"/>
        <n x="14" s="1"/>
      </t>
    </mdx>
    <mdx n="0" f="v">
      <t c="4" si="12">
        <n x="8"/>
        <n x="51"/>
        <n x="37"/>
        <n x="14" s="1"/>
      </t>
    </mdx>
    <mdx n="0" f="v">
      <t c="4" si="12">
        <n x="8"/>
        <n x="51"/>
        <n x="39"/>
        <n x="14" s="1"/>
      </t>
    </mdx>
    <mdx n="0" f="v">
      <t c="4" si="12">
        <n x="8"/>
        <n x="51"/>
        <n x="41"/>
        <n x="14" s="1"/>
      </t>
    </mdx>
    <mdx n="0" f="v">
      <t c="4" si="12">
        <n x="8"/>
        <n x="51"/>
        <n x="43"/>
        <n x="14" s="1"/>
      </t>
    </mdx>
    <mdx n="0" f="s">
      <ms ns="52" c="0"/>
    </mdx>
    <mdx n="0" f="v">
      <t c="3" si="12">
        <n x="8"/>
        <n x="52" s="1"/>
        <n x="1"/>
      </t>
    </mdx>
    <mdx n="0" f="v">
      <t c="3" si="12">
        <n x="8"/>
        <n x="52" s="1"/>
        <n x="11"/>
      </t>
    </mdx>
    <mdx n="0" f="v">
      <t c="3" si="12">
        <n x="8"/>
        <n x="52" s="1"/>
        <n x="3"/>
      </t>
    </mdx>
    <mdx n="0" f="v">
      <t c="3" si="12">
        <n x="8"/>
        <n x="52" s="1"/>
        <n x="5"/>
      </t>
    </mdx>
    <mdx n="0" f="v">
      <t c="3" si="12">
        <n x="8"/>
        <n x="52" s="1"/>
        <n x="14" s="1"/>
      </t>
    </mdx>
    <mdx n="0" f="v">
      <t c="3" si="12">
        <n x="8"/>
        <n x="52" s="1"/>
        <n x="2"/>
      </t>
    </mdx>
    <mdx n="0" f="v">
      <t c="3" si="12">
        <n x="8"/>
        <n x="52" s="1"/>
        <n x="4"/>
      </t>
    </mdx>
    <mdx n="0" f="v">
      <t c="3" si="12">
        <n x="8"/>
        <n x="52" s="1"/>
        <n x="6"/>
      </t>
    </mdx>
    <mdx n="0" f="v">
      <t c="3" si="12">
        <n x="8"/>
        <n x="52" s="1"/>
        <n x="9"/>
      </t>
    </mdx>
    <mdx n="0" f="v">
      <t c="4" si="12">
        <n x="8"/>
        <n x="38"/>
        <n x="1"/>
        <n x="52" s="1"/>
      </t>
    </mdx>
    <mdx n="0" f="v">
      <t c="4" si="12">
        <n x="8"/>
        <n x="38"/>
        <n x="11"/>
        <n x="52" s="1"/>
      </t>
    </mdx>
    <mdx n="0" f="v">
      <t c="4" si="12">
        <n x="8"/>
        <n x="38"/>
        <n x="3"/>
        <n x="52" s="1"/>
      </t>
    </mdx>
    <mdx n="0" f="v">
      <t c="4" si="12">
        <n x="8"/>
        <n x="38"/>
        <n x="5"/>
        <n x="52" s="1"/>
      </t>
    </mdx>
    <mdx n="0" f="v">
      <t c="4" si="12">
        <n x="8"/>
        <n x="38"/>
        <n x="2"/>
        <n x="52" s="1"/>
      </t>
    </mdx>
    <mdx n="0" f="v">
      <t c="4" si="12">
        <n x="8"/>
        <n x="38"/>
        <n x="4"/>
        <n x="52" s="1"/>
      </t>
    </mdx>
    <mdx n="0" f="v">
      <t c="4" si="12">
        <n x="8"/>
        <n x="38"/>
        <n x="6"/>
        <n x="52" s="1"/>
      </t>
    </mdx>
    <mdx n="0" f="v">
      <t c="4">
        <n x="8"/>
        <n x="38"/>
        <n x="9"/>
        <n x="52" s="1"/>
      </t>
    </mdx>
    <mdx n="0" f="v">
      <t c="4" si="12">
        <n x="8"/>
        <n x="38"/>
        <n x="14" s="1"/>
        <n x="52" s="1"/>
      </t>
    </mdx>
    <mdx n="0" f="v">
      <t c="4" si="12">
        <n x="8"/>
        <n x="40"/>
        <n x="1"/>
        <n x="52" s="1"/>
      </t>
    </mdx>
    <mdx n="0" f="v">
      <t c="4" si="12">
        <n x="8"/>
        <n x="40"/>
        <n x="11"/>
        <n x="52" s="1"/>
      </t>
    </mdx>
    <mdx n="0" f="v">
      <t c="4" si="12">
        <n x="8"/>
        <n x="40"/>
        <n x="3"/>
        <n x="52" s="1"/>
      </t>
    </mdx>
    <mdx n="0" f="v">
      <t c="4" si="12">
        <n x="8"/>
        <n x="40"/>
        <n x="5"/>
        <n x="52" s="1"/>
      </t>
    </mdx>
    <mdx n="0" f="v">
      <t c="4" si="12">
        <n x="8"/>
        <n x="40"/>
        <n x="2"/>
        <n x="52" s="1"/>
      </t>
    </mdx>
    <mdx n="0" f="v">
      <t c="4" si="12">
        <n x="8"/>
        <n x="40"/>
        <n x="4"/>
        <n x="52" s="1"/>
      </t>
    </mdx>
    <mdx n="0" f="v">
      <t c="4" si="12">
        <n x="8"/>
        <n x="40"/>
        <n x="6"/>
        <n x="52" s="1"/>
      </t>
    </mdx>
    <mdx n="0" f="v">
      <t c="4" si="12">
        <n x="8"/>
        <n x="40"/>
        <n x="9"/>
        <n x="52" s="1"/>
      </t>
    </mdx>
    <mdx n="0" f="v">
      <t c="4" si="12">
        <n x="8"/>
        <n x="42"/>
        <n x="1"/>
        <n x="52" s="1"/>
      </t>
    </mdx>
    <mdx n="0" f="v">
      <t c="4" si="12">
        <n x="8"/>
        <n x="42"/>
        <n x="11"/>
        <n x="52" s="1"/>
      </t>
    </mdx>
    <mdx n="0" f="v">
      <t c="4" si="12">
        <n x="8"/>
        <n x="42"/>
        <n x="3"/>
        <n x="52" s="1"/>
      </t>
    </mdx>
    <mdx n="0" f="v">
      <t c="4" si="12">
        <n x="8"/>
        <n x="42"/>
        <n x="5"/>
        <n x="52" s="1"/>
      </t>
    </mdx>
    <mdx n="0" f="v">
      <t c="4" si="12">
        <n x="8"/>
        <n x="42"/>
        <n x="2"/>
        <n x="52" s="1"/>
      </t>
    </mdx>
    <mdx n="0" f="v">
      <t c="4" si="12">
        <n x="8"/>
        <n x="42"/>
        <n x="4"/>
        <n x="52" s="1"/>
      </t>
    </mdx>
    <mdx n="0" f="v">
      <t c="4" si="12">
        <n x="8"/>
        <n x="42"/>
        <n x="6"/>
        <n x="52" s="1"/>
      </t>
    </mdx>
    <mdx n="0" f="v">
      <t c="4" si="12">
        <n x="8"/>
        <n x="42"/>
        <n x="9"/>
        <n x="52" s="1"/>
      </t>
    </mdx>
    <mdx n="0" f="v">
      <t c="4" si="12">
        <n x="8"/>
        <n x="44"/>
        <n x="1"/>
        <n x="52" s="1"/>
      </t>
    </mdx>
    <mdx n="0" f="v">
      <t c="4" si="12">
        <n x="8"/>
        <n x="44"/>
        <n x="11"/>
        <n x="52" s="1"/>
      </t>
    </mdx>
    <mdx n="0" f="v">
      <t c="4" si="12">
        <n x="8"/>
        <n x="44"/>
        <n x="3"/>
        <n x="52" s="1"/>
      </t>
    </mdx>
    <mdx n="0" f="v">
      <t c="4" si="12">
        <n x="8"/>
        <n x="44"/>
        <n x="5"/>
        <n x="52" s="1"/>
      </t>
    </mdx>
    <mdx n="0" f="v">
      <t c="4" si="12">
        <n x="8"/>
        <n x="44"/>
        <n x="2"/>
        <n x="52" s="1"/>
      </t>
    </mdx>
    <mdx n="0" f="v">
      <t c="4" si="12">
        <n x="8"/>
        <n x="44"/>
        <n x="4"/>
        <n x="52" s="1"/>
      </t>
    </mdx>
    <mdx n="0" f="v">
      <t c="4" si="12">
        <n x="8"/>
        <n x="44"/>
        <n x="6"/>
        <n x="52" s="1"/>
      </t>
    </mdx>
    <mdx n="0" f="v">
      <t c="4" si="12">
        <n x="8"/>
        <n x="44"/>
        <n x="9"/>
        <n x="52" s="1"/>
      </t>
    </mdx>
    <mdx n="0" f="v">
      <t c="4" si="12">
        <n x="8"/>
        <n x="37"/>
        <n x="1"/>
        <n x="52" s="1"/>
      </t>
    </mdx>
    <mdx n="0" f="v">
      <t c="4" si="12">
        <n x="8"/>
        <n x="37"/>
        <n x="11"/>
        <n x="52" s="1"/>
      </t>
    </mdx>
    <mdx n="0" f="v">
      <t c="4" si="12">
        <n x="8"/>
        <n x="37"/>
        <n x="3"/>
        <n x="52" s="1"/>
      </t>
    </mdx>
    <mdx n="0" f="v">
      <t c="4" si="12">
        <n x="8"/>
        <n x="37"/>
        <n x="5"/>
        <n x="52" s="1"/>
      </t>
    </mdx>
    <mdx n="0" f="v">
      <t c="4" si="12">
        <n x="8"/>
        <n x="37"/>
        <n x="2"/>
        <n x="52" s="1"/>
      </t>
    </mdx>
    <mdx n="0" f="v">
      <t c="4" si="12">
        <n x="8"/>
        <n x="37"/>
        <n x="4"/>
        <n x="52" s="1"/>
      </t>
    </mdx>
    <mdx n="0" f="v">
      <t c="4" si="12">
        <n x="8"/>
        <n x="37"/>
        <n x="6"/>
        <n x="52" s="1"/>
      </t>
    </mdx>
    <mdx n="0" f="v">
      <t c="4" si="12">
        <n x="8"/>
        <n x="37"/>
        <n x="9"/>
        <n x="52" s="1"/>
      </t>
    </mdx>
    <mdx n="0" f="v">
      <t c="4" si="12">
        <n x="8"/>
        <n x="39"/>
        <n x="1"/>
        <n x="52" s="1"/>
      </t>
    </mdx>
    <mdx n="0" f="v">
      <t c="4" si="12">
        <n x="8"/>
        <n x="39"/>
        <n x="11"/>
        <n x="52" s="1"/>
      </t>
    </mdx>
    <mdx n="0" f="v">
      <t c="4" si="12">
        <n x="8"/>
        <n x="39"/>
        <n x="3"/>
        <n x="52" s="1"/>
      </t>
    </mdx>
    <mdx n="0" f="v">
      <t c="4" si="12">
        <n x="8"/>
        <n x="39"/>
        <n x="5"/>
        <n x="52" s="1"/>
      </t>
    </mdx>
    <mdx n="0" f="v">
      <t c="4" si="12">
        <n x="8"/>
        <n x="39"/>
        <n x="2"/>
        <n x="52" s="1"/>
      </t>
    </mdx>
    <mdx n="0" f="v">
      <t c="4" si="12">
        <n x="8"/>
        <n x="39"/>
        <n x="4"/>
        <n x="52" s="1"/>
      </t>
    </mdx>
    <mdx n="0" f="v">
      <t c="4" si="12">
        <n x="8"/>
        <n x="39"/>
        <n x="6"/>
        <n x="52" s="1"/>
      </t>
    </mdx>
    <mdx n="0" f="v">
      <t c="4" si="12">
        <n x="8"/>
        <n x="39"/>
        <n x="9"/>
        <n x="52" s="1"/>
      </t>
    </mdx>
    <mdx n="0" f="v">
      <t c="4" si="12">
        <n x="8"/>
        <n x="41"/>
        <n x="1"/>
        <n x="52" s="1"/>
      </t>
    </mdx>
    <mdx n="0" f="v">
      <t c="4" si="12">
        <n x="8"/>
        <n x="41"/>
        <n x="11"/>
        <n x="52" s="1"/>
      </t>
    </mdx>
    <mdx n="0" f="v">
      <t c="4" si="12">
        <n x="8"/>
        <n x="41"/>
        <n x="3"/>
        <n x="52" s="1"/>
      </t>
    </mdx>
    <mdx n="0" f="v">
      <t c="4" si="12">
        <n x="8"/>
        <n x="41"/>
        <n x="5"/>
        <n x="52" s="1"/>
      </t>
    </mdx>
    <mdx n="0" f="v">
      <t c="4" si="12">
        <n x="8"/>
        <n x="41"/>
        <n x="2"/>
        <n x="52" s="1"/>
      </t>
    </mdx>
    <mdx n="0" f="v">
      <t c="4" si="12">
        <n x="8"/>
        <n x="41"/>
        <n x="4"/>
        <n x="52" s="1"/>
      </t>
    </mdx>
    <mdx n="0" f="v">
      <t c="4" si="12">
        <n x="8"/>
        <n x="41"/>
        <n x="6"/>
        <n x="52" s="1"/>
      </t>
    </mdx>
    <mdx n="0" f="v">
      <t c="4" si="12">
        <n x="8"/>
        <n x="41"/>
        <n x="9"/>
        <n x="52" s="1"/>
      </t>
    </mdx>
    <mdx n="0" f="v">
      <t c="4" si="12">
        <n x="8"/>
        <n x="43"/>
        <n x="1"/>
        <n x="52" s="1"/>
      </t>
    </mdx>
    <mdx n="0" f="v">
      <t c="4" si="12">
        <n x="8"/>
        <n x="43"/>
        <n x="11"/>
        <n x="52" s="1"/>
      </t>
    </mdx>
    <mdx n="0" f="v">
      <t c="4" si="12">
        <n x="8"/>
        <n x="43"/>
        <n x="3"/>
        <n x="52" s="1"/>
      </t>
    </mdx>
    <mdx n="0" f="v">
      <t c="4" si="12">
        <n x="8"/>
        <n x="43"/>
        <n x="5"/>
        <n x="52" s="1"/>
      </t>
    </mdx>
    <mdx n="0" f="v">
      <t c="4" si="12">
        <n x="8"/>
        <n x="43"/>
        <n x="2"/>
        <n x="52" s="1"/>
      </t>
    </mdx>
    <mdx n="0" f="v">
      <t c="4" si="12">
        <n x="8"/>
        <n x="43"/>
        <n x="4"/>
        <n x="52" s="1"/>
      </t>
    </mdx>
    <mdx n="0" f="v">
      <t c="4" si="12">
        <n x="8"/>
        <n x="43"/>
        <n x="6"/>
        <n x="52" s="1"/>
      </t>
    </mdx>
    <mdx n="0" f="v">
      <t c="4" si="12">
        <n x="8"/>
        <n x="43"/>
        <n x="9"/>
        <n x="52" s="1"/>
      </t>
    </mdx>
    <mdx n="0" f="v">
      <t c="4" si="12">
        <n x="8"/>
        <n x="40"/>
        <n x="14" s="1"/>
        <n x="52" s="1"/>
      </t>
    </mdx>
    <mdx n="0" f="v">
      <t c="4" si="12">
        <n x="8"/>
        <n x="42"/>
        <n x="14" s="1"/>
        <n x="52" s="1"/>
      </t>
    </mdx>
    <mdx n="0" f="v">
      <t c="4" si="12">
        <n x="8"/>
        <n x="44"/>
        <n x="14" s="1"/>
        <n x="52" s="1"/>
      </t>
    </mdx>
    <mdx n="0" f="v">
      <t c="4" si="12">
        <n x="8"/>
        <n x="37"/>
        <n x="14" s="1"/>
        <n x="52" s="1"/>
      </t>
    </mdx>
    <mdx n="0" f="v">
      <t c="4" si="12">
        <n x="8"/>
        <n x="39"/>
        <n x="14" s="1"/>
        <n x="52" s="1"/>
      </t>
    </mdx>
    <mdx n="0" f="v">
      <t c="4" si="12">
        <n x="8"/>
        <n x="41"/>
        <n x="14" s="1"/>
        <n x="52" s="1"/>
      </t>
    </mdx>
    <mdx n="0" f="v">
      <t c="4" si="12">
        <n x="8"/>
        <n x="43"/>
        <n x="14" s="1"/>
        <n x="52" s="1"/>
      </t>
    </mdx>
    <mdx n="0" f="v">
      <t c="3" si="12">
        <n x="8"/>
        <n x="50"/>
        <n x="14" s="1"/>
      </t>
    </mdx>
    <mdx n="0" f="v">
      <t c="4" si="12">
        <n x="8"/>
        <n x="50"/>
        <n x="38"/>
        <n x="14" s="1"/>
      </t>
    </mdx>
    <mdx n="0" f="v">
      <t c="4" si="12">
        <n x="8"/>
        <n x="50"/>
        <n x="40"/>
        <n x="14" s="1"/>
      </t>
    </mdx>
    <mdx n="0" f="v">
      <t c="4" si="12">
        <n x="8"/>
        <n x="50"/>
        <n x="42"/>
        <n x="14" s="1"/>
      </t>
    </mdx>
    <mdx n="0" f="v">
      <t c="4" si="12">
        <n x="8"/>
        <n x="50"/>
        <n x="44"/>
        <n x="14" s="1"/>
      </t>
    </mdx>
    <mdx n="0" f="v">
      <t c="4" si="12">
        <n x="8"/>
        <n x="50"/>
        <n x="37"/>
        <n x="14" s="1"/>
      </t>
    </mdx>
    <mdx n="0" f="v">
      <t c="4" si="12">
        <n x="8"/>
        <n x="50"/>
        <n x="39"/>
        <n x="14" s="1"/>
      </t>
    </mdx>
    <mdx n="0" f="v">
      <t c="4" si="12">
        <n x="8"/>
        <n x="50"/>
        <n x="41"/>
        <n x="14" s="1"/>
      </t>
    </mdx>
    <mdx n="0" f="v">
      <t c="4" si="12">
        <n x="8"/>
        <n x="50"/>
        <n x="43"/>
        <n x="14" s="1"/>
      </t>
    </mdx>
    <mdx n="0" f="m">
      <t c="2">
        <n x="45"/>
        <n x="53"/>
      </t>
    </mdx>
    <mdx n="0" f="m">
      <t c="2">
        <n x="45"/>
        <n x="54"/>
      </t>
    </mdx>
    <mdx n="0" f="m">
      <t c="2">
        <n x="45"/>
        <n x="55"/>
      </t>
    </mdx>
    <mdx n="0" f="m">
      <t c="2">
        <n x="45"/>
        <n x="56"/>
      </t>
    </mdx>
    <mdx n="0" f="m">
      <t c="2">
        <n x="45"/>
        <n x="57"/>
      </t>
    </mdx>
    <mdx n="0" f="m">
      <t c="2">
        <n x="48"/>
        <n x="58"/>
      </t>
    </mdx>
    <mdx n="0" f="m">
      <t c="2">
        <n x="46"/>
        <n x="59"/>
      </t>
    </mdx>
    <mdx n="0" f="m">
      <t c="2">
        <n x="46"/>
        <n x="60"/>
      </t>
    </mdx>
    <mdx n="0" f="m">
      <t c="2">
        <n x="47"/>
        <n x="61"/>
      </t>
    </mdx>
    <mdx n="0" f="m">
      <t c="2">
        <n x="47"/>
        <n x="62"/>
      </t>
    </mdx>
    <mdx n="0" f="m">
      <t c="2">
        <n x="49"/>
        <n x="63"/>
      </t>
    </mdx>
    <mdx n="0" f="m">
      <t c="2">
        <n x="49"/>
        <n x="64"/>
      </t>
    </mdx>
    <mdx n="0" f="m">
      <t c="2">
        <n x="49"/>
        <n x="65"/>
      </t>
    </mdx>
    <mdx n="0" f="m">
      <t c="2">
        <n x="49"/>
        <n x="66"/>
      </t>
    </mdx>
    <mdx n="0" f="m">
      <t c="2">
        <n x="49"/>
        <n x="67"/>
      </t>
    </mdx>
    <mdx n="0" f="m">
      <t c="2">
        <n x="45"/>
        <n x="68"/>
      </t>
    </mdx>
    <mdx n="0" f="m">
      <t c="2">
        <n x="45"/>
        <n x="69"/>
      </t>
    </mdx>
    <mdx n="0" f="m">
      <t c="2">
        <n x="48"/>
        <n x="70"/>
      </t>
    </mdx>
    <mdx n="0" f="m">
      <t c="2">
        <n x="46"/>
        <n x="71"/>
      </t>
    </mdx>
    <mdx n="0" f="m">
      <t c="2">
        <n x="47"/>
        <n x="72"/>
      </t>
    </mdx>
    <mdx n="0" f="m">
      <t c="2">
        <n x="49"/>
        <n x="73"/>
      </t>
    </mdx>
    <mdx n="0" f="m">
      <t c="2">
        <n x="45"/>
        <n x="74"/>
      </t>
    </mdx>
    <mdx n="0" f="m">
      <t c="2">
        <n x="45"/>
        <n x="75"/>
      </t>
    </mdx>
    <mdx n="0" f="m">
      <t c="2">
        <n x="45"/>
        <n x="76"/>
      </t>
    </mdx>
    <mdx n="0" f="m">
      <t c="2">
        <n x="45"/>
        <n x="77"/>
      </t>
    </mdx>
    <mdx n="0" f="m">
      <t c="2">
        <n x="48"/>
        <n x="78"/>
      </t>
    </mdx>
    <mdx n="0" f="m">
      <t c="2">
        <n x="46"/>
        <n x="79"/>
      </t>
    </mdx>
    <mdx n="0" f="m">
      <t c="2">
        <n x="47"/>
        <n x="80"/>
      </t>
    </mdx>
    <mdx n="0" f="m">
      <t c="2">
        <n x="47"/>
        <n x="81"/>
      </t>
    </mdx>
    <mdx n="0" f="m">
      <t c="2">
        <n x="49"/>
        <n x="82"/>
      </t>
    </mdx>
    <mdx n="0" f="m">
      <t c="2">
        <n x="49"/>
        <n x="83"/>
      </t>
    </mdx>
    <mdx n="0" f="m">
      <t c="2">
        <n x="45"/>
        <n x="84"/>
      </t>
    </mdx>
    <mdx n="0" f="m">
      <t c="2">
        <n x="45"/>
        <n x="85"/>
      </t>
    </mdx>
    <mdx n="0" f="m">
      <t c="2">
        <n x="48"/>
        <n x="86"/>
      </t>
    </mdx>
    <mdx n="0" f="m">
      <t c="2">
        <n x="49"/>
        <n x="87"/>
      </t>
    </mdx>
    <mdx n="0" f="m">
      <t c="2">
        <n x="49"/>
        <n x="88"/>
      </t>
    </mdx>
    <mdx n="0" f="m">
      <t c="2">
        <n x="45"/>
        <n x="89"/>
      </t>
    </mdx>
    <mdx n="0" f="m">
      <t c="2">
        <n x="46"/>
        <n x="90"/>
      </t>
    </mdx>
    <mdx n="0" f="m">
      <t c="2">
        <n x="49"/>
        <n x="91"/>
      </t>
    </mdx>
    <mdx n="0" f="m">
      <t c="2">
        <n x="45"/>
        <n x="92"/>
      </t>
    </mdx>
    <mdx n="0" f="m">
      <t c="2">
        <n x="46"/>
        <n x="93"/>
      </t>
    </mdx>
    <mdx n="0" f="m">
      <t c="2">
        <n x="49"/>
        <n x="94"/>
      </t>
    </mdx>
    <mdx n="0" f="m">
      <t c="2">
        <n x="45"/>
        <n x="95"/>
      </t>
    </mdx>
    <mdx n="0" f="m">
      <t c="2">
        <n x="48"/>
        <n x="96"/>
      </t>
    </mdx>
    <mdx n="0" f="m">
      <t c="2">
        <n x="47"/>
        <n x="97"/>
      </t>
    </mdx>
    <mdx n="0" f="m">
      <t c="2">
        <n x="45"/>
        <n x="98"/>
      </t>
    </mdx>
    <mdx n="0" f="m">
      <t c="2">
        <n x="47"/>
        <n x="99"/>
      </t>
    </mdx>
    <mdx n="0" f="m">
      <t c="2">
        <n x="49"/>
        <n x="100"/>
      </t>
    </mdx>
    <mdx n="0" f="v">
      <t c="4" si="12">
        <n x="8"/>
        <n x="45"/>
        <n x="68"/>
        <n x="9"/>
      </t>
    </mdx>
    <mdx n="0" f="v">
      <t c="4" si="12">
        <n x="8"/>
        <n x="45"/>
        <n x="68"/>
        <n x="11"/>
      </t>
    </mdx>
    <mdx n="0" f="v">
      <t c="4" si="12">
        <n x="8"/>
        <n x="45"/>
        <n x="74"/>
        <n x="5"/>
      </t>
    </mdx>
    <mdx n="0" f="v">
      <t c="4" si="12">
        <n x="8"/>
        <n x="45"/>
        <n x="54"/>
        <n x="11"/>
      </t>
    </mdx>
    <mdx n="0" f="v">
      <t c="4" si="12">
        <n x="8"/>
        <n x="45"/>
        <n x="75"/>
        <n x="4"/>
      </t>
    </mdx>
    <mdx n="0" f="v">
      <t c="4" si="12">
        <n x="8"/>
        <n x="45"/>
        <n x="55"/>
        <n x="9"/>
      </t>
    </mdx>
    <mdx n="0" f="v">
      <t c="4" si="12">
        <n x="8"/>
        <n x="45"/>
        <n x="55"/>
        <n x="11"/>
      </t>
    </mdx>
    <mdx n="0" f="v">
      <t c="4" si="12">
        <n x="8"/>
        <n x="45"/>
        <n x="76"/>
        <n x="4"/>
      </t>
    </mdx>
    <mdx n="0" f="v">
      <t c="4" si="12">
        <n x="8"/>
        <n x="45"/>
        <n x="56"/>
        <n x="9"/>
      </t>
    </mdx>
    <mdx n="0" f="v">
      <t c="4" si="12">
        <n x="8"/>
        <n x="45"/>
        <n x="56"/>
        <n x="11"/>
      </t>
    </mdx>
    <mdx n="0" f="v">
      <t c="4" si="12">
        <n x="8"/>
        <n x="45"/>
        <n x="77"/>
        <n x="5"/>
      </t>
    </mdx>
    <mdx n="0" f="v">
      <t c="4" si="12">
        <n x="8"/>
        <n x="48"/>
        <n x="70"/>
        <n x="9"/>
      </t>
    </mdx>
    <mdx n="0" f="v">
      <t c="4" si="12">
        <n x="8"/>
        <n x="48"/>
        <n x="70"/>
        <n x="11"/>
      </t>
    </mdx>
    <mdx n="0" f="v">
      <t c="4" si="12">
        <n x="8"/>
        <n x="48"/>
        <n x="78"/>
        <n x="5"/>
      </t>
    </mdx>
    <mdx n="0" f="v">
      <t c="4" si="12">
        <n x="8"/>
        <n x="46"/>
        <n x="59"/>
        <n x="9"/>
      </t>
    </mdx>
    <mdx n="0" f="v">
      <t c="4" si="12">
        <n x="8"/>
        <n x="46"/>
        <n x="59"/>
        <n x="11"/>
      </t>
    </mdx>
    <mdx n="0" f="v">
      <t c="4" si="12">
        <n x="8"/>
        <n x="46"/>
        <n x="71"/>
        <n x="9"/>
      </t>
    </mdx>
    <mdx n="0" f="v">
      <t c="4" si="12">
        <n x="8"/>
        <n x="46"/>
        <n x="71"/>
        <n x="11"/>
      </t>
    </mdx>
    <mdx n="0" f="v">
      <t c="4" si="12">
        <n x="8"/>
        <n x="46"/>
        <n x="79"/>
        <n x="5"/>
      </t>
    </mdx>
    <mdx n="0" f="v">
      <t c="4" si="12">
        <n x="8"/>
        <n x="47"/>
        <n x="80"/>
        <n x="5"/>
      </t>
    </mdx>
    <mdx n="0" f="v">
      <t c="4" si="12">
        <n x="8"/>
        <n x="47"/>
        <n x="72"/>
        <n x="9"/>
      </t>
    </mdx>
    <mdx n="0" f="v">
      <t c="4" si="12">
        <n x="8"/>
        <n x="47"/>
        <n x="72"/>
        <n x="11"/>
      </t>
    </mdx>
    <mdx n="0" f="v">
      <t c="4" si="12">
        <n x="8"/>
        <n x="47"/>
        <n x="81"/>
        <n x="5"/>
      </t>
    </mdx>
    <mdx n="0" f="v">
      <t c="4" si="12">
        <n x="8"/>
        <n x="49"/>
        <n x="82"/>
        <n x="5"/>
      </t>
    </mdx>
    <mdx n="0" f="v">
      <t c="4" si="12">
        <n x="8"/>
        <n x="49"/>
        <n x="66"/>
        <n x="4"/>
      </t>
    </mdx>
    <mdx n="0" f="v">
      <t c="4" si="12">
        <n x="8"/>
        <n x="49"/>
        <n x="64"/>
        <n x="9"/>
      </t>
    </mdx>
    <mdx n="0" f="v">
      <t c="4" si="12">
        <n x="8"/>
        <n x="49"/>
        <n x="64"/>
        <n x="11"/>
      </t>
    </mdx>
    <mdx n="0" f="v">
      <t c="4" si="12">
        <n x="8"/>
        <n x="49"/>
        <n x="73"/>
        <n x="9"/>
      </t>
    </mdx>
    <mdx n="0" f="v">
      <t c="4" si="12">
        <n x="8"/>
        <n x="49"/>
        <n x="83"/>
        <n x="4"/>
      </t>
    </mdx>
    <mdx n="0" f="v">
      <t c="4" si="12">
        <n x="8"/>
        <n x="49"/>
        <n x="65"/>
        <n x="9"/>
      </t>
    </mdx>
    <mdx n="0" f="v">
      <t c="4" si="12">
        <n x="8"/>
        <n x="49"/>
        <n x="65"/>
        <n x="11"/>
      </t>
    </mdx>
    <mdx n="0" f="v">
      <t c="4" si="12">
        <n x="8"/>
        <n x="49"/>
        <n x="67"/>
        <n x="4"/>
      </t>
    </mdx>
    <mdx n="0" f="v">
      <t c="4" si="12">
        <n x="8"/>
        <n x="45"/>
        <n x="84"/>
        <n x="1"/>
      </t>
    </mdx>
    <mdx n="0" f="v">
      <t c="4" si="12">
        <n x="8"/>
        <n x="45"/>
        <n x="75"/>
        <n x="6"/>
      </t>
    </mdx>
    <mdx n="0" f="v">
      <t c="4" si="12">
        <n x="8"/>
        <n x="45"/>
        <n x="55"/>
        <n x="1"/>
      </t>
    </mdx>
    <mdx n="0" f="v">
      <t c="4" si="12">
        <n x="8"/>
        <n x="45"/>
        <n x="55"/>
        <n x="3"/>
      </t>
    </mdx>
    <mdx n="0" f="v">
      <t c="4" si="12">
        <n x="8"/>
        <n x="45"/>
        <n x="69"/>
        <n x="2"/>
      </t>
    </mdx>
    <mdx n="0" f="v">
      <t c="4" si="12">
        <n x="8"/>
        <n x="45"/>
        <n x="76"/>
        <n x="6"/>
      </t>
    </mdx>
    <mdx n="0" f="v">
      <t c="4" si="12">
        <n x="8"/>
        <n x="45"/>
        <n x="56"/>
        <n x="1"/>
      </t>
    </mdx>
    <mdx n="0" f="v">
      <t c="4" si="12">
        <n x="8"/>
        <n x="45"/>
        <n x="56"/>
        <n x="3"/>
      </t>
    </mdx>
    <mdx n="0" f="v">
      <t c="4" si="12">
        <n x="8"/>
        <n x="45"/>
        <n x="85"/>
        <n x="2"/>
      </t>
    </mdx>
    <mdx n="0" f="v">
      <t c="4" si="12">
        <n x="8"/>
        <n x="45"/>
        <n x="57"/>
        <n x="1"/>
      </t>
    </mdx>
    <mdx n="0" f="v">
      <t c="4" si="12">
        <n x="8"/>
        <n x="48"/>
        <n x="78"/>
        <n x="6"/>
      </t>
    </mdx>
    <mdx n="0" f="v">
      <t c="4" si="12">
        <n x="8"/>
        <n x="48"/>
        <n x="58"/>
        <n x="3"/>
      </t>
    </mdx>
    <mdx n="0" f="v">
      <t c="4" si="12">
        <n x="8"/>
        <n x="48"/>
        <n x="86"/>
        <n x="2"/>
      </t>
    </mdx>
    <mdx n="0" f="v">
      <t c="4" si="12">
        <n x="8"/>
        <n x="46"/>
        <n x="59"/>
        <n x="1"/>
      </t>
    </mdx>
    <mdx n="0" f="v">
      <t c="4" si="12">
        <n x="8"/>
        <n x="46"/>
        <n x="79"/>
        <n x="6"/>
      </t>
    </mdx>
    <mdx n="0" f="v">
      <t c="4" si="12">
        <n x="8"/>
        <n x="46"/>
        <n x="60"/>
        <n x="3"/>
      </t>
    </mdx>
    <mdx n="0" f="v">
      <t c="4" si="12">
        <n x="8"/>
        <n x="47"/>
        <n x="61"/>
        <n x="1"/>
      </t>
    </mdx>
    <mdx n="0" f="v">
      <t c="4" si="12">
        <n x="8"/>
        <n x="47"/>
        <n x="81"/>
        <n x="6"/>
      </t>
    </mdx>
    <mdx n="0" f="v">
      <t c="4" si="12">
        <n x="8"/>
        <n x="47"/>
        <n x="62"/>
        <n x="3"/>
      </t>
    </mdx>
    <mdx n="0" f="v">
      <t c="4" si="12">
        <n x="8"/>
        <n x="49"/>
        <n x="63"/>
        <n x="1"/>
      </t>
    </mdx>
    <mdx n="0" f="v">
      <t c="4" si="12">
        <n x="8"/>
        <n x="49"/>
        <n x="66"/>
        <n x="6"/>
      </t>
    </mdx>
    <mdx n="0" f="v">
      <t c="4" si="12">
        <n x="8"/>
        <n x="49"/>
        <n x="64"/>
        <n x="3"/>
      </t>
    </mdx>
    <mdx n="0" f="v">
      <t c="4" si="12">
        <n x="8"/>
        <n x="49"/>
        <n x="73"/>
        <n x="2"/>
      </t>
    </mdx>
    <mdx n="0" f="v">
      <t c="4" si="12">
        <n x="8"/>
        <n x="49"/>
        <n x="65"/>
        <n x="1"/>
      </t>
    </mdx>
    <mdx n="0" f="v">
      <t c="4" si="12">
        <n x="8"/>
        <n x="49"/>
        <n x="67"/>
        <n x="6"/>
      </t>
    </mdx>
    <mdx n="0" f="v">
      <t c="4" si="12">
        <n x="8"/>
        <n x="46"/>
        <n x="90"/>
        <n x="4"/>
      </t>
    </mdx>
    <mdx n="0" f="v">
      <t c="4" si="12">
        <n x="8"/>
        <n x="49"/>
        <n x="91"/>
        <n x="4"/>
      </t>
    </mdx>
    <mdx n="0" f="v">
      <t c="4" si="12">
        <n x="8"/>
        <n x="45"/>
        <n x="85"/>
        <n x="1"/>
      </t>
    </mdx>
    <mdx n="0" f="v">
      <t c="4" si="12">
        <n x="8"/>
        <n x="48"/>
        <n x="70"/>
        <n x="3"/>
      </t>
    </mdx>
    <mdx n="0" f="v">
      <t c="4" si="12">
        <n x="8"/>
        <n x="48"/>
        <n x="58"/>
        <n x="2"/>
      </t>
    </mdx>
    <mdx n="0" f="v">
      <t c="4" si="12">
        <n x="8"/>
        <n x="48"/>
        <n x="86"/>
        <n x="1"/>
      </t>
    </mdx>
    <mdx n="0" f="v">
      <t c="4" si="12">
        <n x="8"/>
        <n x="46"/>
        <n x="71"/>
        <n x="3"/>
      </t>
    </mdx>
    <mdx n="0" f="v">
      <t c="4" si="12">
        <n x="8"/>
        <n x="46"/>
        <n x="60"/>
        <n x="2"/>
      </t>
    </mdx>
    <mdx n="0" f="v">
      <t c="4" si="12">
        <n x="8"/>
        <n x="47"/>
        <n x="72"/>
        <n x="3"/>
      </t>
    </mdx>
    <mdx n="0" f="v">
      <t c="4" si="12">
        <n x="8"/>
        <n x="47"/>
        <n x="62"/>
        <n x="2"/>
      </t>
    </mdx>
    <mdx n="0" f="v">
      <t c="4" si="12">
        <n x="8"/>
        <n x="49"/>
        <n x="87"/>
        <n x="3"/>
      </t>
    </mdx>
    <mdx n="0" f="v">
      <t c="4" si="12">
        <n x="8"/>
        <n x="49"/>
        <n x="64"/>
        <n x="2"/>
      </t>
    </mdx>
    <mdx n="0" f="v">
      <t c="4" si="12">
        <n x="8"/>
        <n x="49"/>
        <n x="73"/>
        <n x="1"/>
      </t>
    </mdx>
    <mdx n="0" f="v">
      <t c="4" si="12">
        <n x="8"/>
        <n x="49"/>
        <n x="88"/>
        <n x="3"/>
      </t>
    </mdx>
    <mdx n="0" f="v">
      <t c="4" si="12">
        <n x="8"/>
        <n x="45"/>
        <n x="77"/>
        <n x="6"/>
      </t>
    </mdx>
    <mdx n="0" f="v">
      <t c="4" si="12">
        <n x="8"/>
        <n x="45"/>
        <n x="57"/>
        <n x="3"/>
      </t>
    </mdx>
    <mdx n="0" f="v">
      <t c="4" si="12">
        <n x="8"/>
        <n x="48"/>
        <n x="70"/>
        <n x="2"/>
      </t>
    </mdx>
    <mdx n="0" f="v">
      <t c="4" si="12">
        <n x="8"/>
        <n x="48"/>
        <n x="58"/>
        <n x="1"/>
      </t>
    </mdx>
    <mdx n="0" f="v">
      <t c="4" si="12">
        <n x="8"/>
        <n x="46"/>
        <n x="59"/>
        <n x="3"/>
      </t>
    </mdx>
    <mdx n="0" f="v">
      <t c="4" si="12">
        <n x="8"/>
        <n x="46"/>
        <n x="71"/>
        <n x="2"/>
      </t>
    </mdx>
    <mdx n="0" f="v">
      <t c="4" si="12">
        <n x="8"/>
        <n x="46"/>
        <n x="60"/>
        <n x="1"/>
      </t>
    </mdx>
    <mdx n="0" f="v">
      <t c="4" si="12">
        <n x="8"/>
        <n x="47"/>
        <n x="80"/>
        <n x="6"/>
      </t>
    </mdx>
    <mdx n="0" f="v">
      <t c="4" si="12">
        <n x="8"/>
        <n x="47"/>
        <n x="61"/>
        <n x="3"/>
      </t>
    </mdx>
    <mdx n="0" f="v">
      <t c="4" si="12">
        <n x="8"/>
        <n x="47"/>
        <n x="72"/>
        <n x="2"/>
      </t>
    </mdx>
    <mdx n="0" f="v">
      <t c="4" si="12">
        <n x="8"/>
        <n x="47"/>
        <n x="62"/>
        <n x="1"/>
      </t>
    </mdx>
    <mdx n="0" f="v">
      <t c="4" si="12">
        <n x="8"/>
        <n x="49"/>
        <n x="82"/>
        <n x="6"/>
      </t>
    </mdx>
    <mdx n="0" f="v">
      <t c="4" si="12">
        <n x="8"/>
        <n x="49"/>
        <n x="63"/>
        <n x="3"/>
      </t>
    </mdx>
    <mdx n="0" f="v">
      <t c="4" si="12">
        <n x="8"/>
        <n x="49"/>
        <n x="87"/>
        <n x="2"/>
      </t>
    </mdx>
    <mdx n="0" f="v">
      <t c="4" si="12">
        <n x="8"/>
        <n x="49"/>
        <n x="64"/>
        <n x="1"/>
      </t>
    </mdx>
    <mdx n="0" f="v">
      <t c="4" si="12">
        <n x="8"/>
        <n x="49"/>
        <n x="83"/>
        <n x="6"/>
      </t>
    </mdx>
    <mdx n="0" f="v">
      <t c="4" si="12">
        <n x="8"/>
        <n x="49"/>
        <n x="65"/>
        <n x="3"/>
      </t>
    </mdx>
    <mdx n="0" f="v">
      <t c="4" si="12">
        <n x="8"/>
        <n x="49"/>
        <n x="88"/>
        <n x="2"/>
      </t>
    </mdx>
    <mdx n="0" f="v">
      <t c="4" si="12">
        <n x="8"/>
        <n x="45"/>
        <n x="95"/>
        <n x="5"/>
      </t>
    </mdx>
    <mdx n="0" f="v">
      <t c="4" si="12">
        <n x="8"/>
        <n x="45"/>
        <n x="85"/>
        <n x="3"/>
      </t>
    </mdx>
    <mdx n="0" f="v">
      <t c="4" si="12">
        <n x="8"/>
        <n x="45"/>
        <n x="57"/>
        <n x="2"/>
      </t>
    </mdx>
    <mdx n="0" f="v">
      <t c="4" si="12">
        <n x="8"/>
        <n x="48"/>
        <n x="70"/>
        <n x="1"/>
      </t>
    </mdx>
    <mdx n="0" f="v">
      <t c="4" si="12">
        <n x="8"/>
        <n x="48"/>
        <n x="96"/>
        <n x="6"/>
      </t>
    </mdx>
    <mdx n="0" f="v">
      <t c="4" si="12">
        <n x="8"/>
        <n x="48"/>
        <n x="86"/>
        <n x="3"/>
      </t>
    </mdx>
    <mdx n="0" f="v">
      <t c="4" si="12">
        <n x="8"/>
        <n x="46"/>
        <n x="59"/>
        <n x="2"/>
      </t>
    </mdx>
    <mdx n="0" f="v">
      <t c="4" si="12">
        <n x="8"/>
        <n x="46"/>
        <n x="71"/>
        <n x="1"/>
      </t>
    </mdx>
    <mdx n="0" f="v">
      <t c="4" si="12">
        <n x="8"/>
        <n x="46"/>
        <n x="90"/>
        <n x="6"/>
      </t>
    </mdx>
    <mdx n="0" f="v">
      <t c="4" si="12">
        <n x="8"/>
        <n x="47"/>
        <n x="61"/>
        <n x="2"/>
      </t>
    </mdx>
    <mdx n="0" f="v">
      <t c="4" si="12">
        <n x="8"/>
        <n x="47"/>
        <n x="72"/>
        <n x="1"/>
      </t>
    </mdx>
    <mdx n="0" f="v">
      <t c="4" si="12">
        <n x="8"/>
        <n x="47"/>
        <n x="97"/>
        <n x="6"/>
      </t>
    </mdx>
    <mdx n="0" f="v">
      <t c="4" si="12">
        <n x="8"/>
        <n x="49"/>
        <n x="63"/>
        <n x="2"/>
      </t>
    </mdx>
    <mdx n="0" f="v">
      <t c="4" si="12">
        <n x="8"/>
        <n x="49"/>
        <n x="87"/>
        <n x="1"/>
      </t>
    </mdx>
    <mdx n="0" f="v">
      <t c="4" si="12">
        <n x="8"/>
        <n x="49"/>
        <n x="91"/>
        <n x="6"/>
      </t>
    </mdx>
    <mdx n="0" f="v">
      <t c="4" si="12">
        <n x="8"/>
        <n x="49"/>
        <n x="73"/>
        <n x="3"/>
      </t>
    </mdx>
    <mdx n="0" f="v">
      <t c="4" si="12">
        <n x="8"/>
        <n x="49"/>
        <n x="65"/>
        <n x="2"/>
      </t>
    </mdx>
    <mdx n="0" f="v">
      <t c="4" si="12">
        <n x="8"/>
        <n x="49"/>
        <n x="88"/>
        <n x="1"/>
      </t>
    </mdx>
    <mdx n="0" f="v">
      <t c="4" si="12">
        <n x="8"/>
        <n x="45"/>
        <n x="98"/>
        <n x="4"/>
      </t>
    </mdx>
    <mdx n="0" f="v">
      <t c="4" si="12">
        <n x="8"/>
        <n x="49"/>
        <n x="67"/>
        <n x="3"/>
      </t>
    </mdx>
    <mdx n="0" f="v">
      <t c="4" si="12">
        <n x="8"/>
        <n x="49"/>
        <n x="67"/>
        <n x="2"/>
      </t>
    </mdx>
    <mdx n="0" f="v">
      <t c="4" si="12">
        <n x="8"/>
        <n x="49"/>
        <n x="67"/>
        <n x="1"/>
      </t>
    </mdx>
    <mdx n="0" f="v">
      <t c="4" si="12">
        <n x="8"/>
        <n x="49"/>
        <n x="88"/>
        <n x="6"/>
      </t>
    </mdx>
    <mdx n="0" f="v">
      <t c="4" si="12">
        <n x="8"/>
        <n x="49"/>
        <n x="100"/>
        <n x="3"/>
      </t>
    </mdx>
    <mdx n="0" f="v">
      <t c="4" si="12">
        <n x="8"/>
        <n x="49"/>
        <n x="100"/>
        <n x="2"/>
      </t>
    </mdx>
    <mdx n="0" f="v">
      <t c="4" si="12">
        <n x="8"/>
        <n x="49"/>
        <n x="100"/>
        <n x="1"/>
      </t>
    </mdx>
    <mdx n="0" f="v">
      <t c="4" si="12">
        <n x="8"/>
        <n x="49"/>
        <n x="65"/>
        <n x="6"/>
      </t>
    </mdx>
    <mdx n="0" f="v">
      <t c="4" si="12">
        <n x="8"/>
        <n x="49"/>
        <n x="83"/>
        <n x="3"/>
      </t>
    </mdx>
    <mdx n="0" f="v">
      <t c="4" si="12">
        <n x="8"/>
        <n x="49"/>
        <n x="83"/>
        <n x="2"/>
      </t>
    </mdx>
    <mdx n="0" f="v">
      <t c="4" si="12">
        <n x="8"/>
        <n x="49"/>
        <n x="83"/>
        <n x="1"/>
      </t>
    </mdx>
    <mdx n="0" f="v">
      <t c="4" si="12">
        <n x="8"/>
        <n x="49"/>
        <n x="73"/>
        <n x="6"/>
      </t>
    </mdx>
    <mdx n="0" f="v">
      <t c="4" si="12">
        <n x="8"/>
        <n x="49"/>
        <n x="91"/>
        <n x="3"/>
      </t>
    </mdx>
    <mdx n="0" f="v">
      <t c="4" si="12">
        <n x="8"/>
        <n x="49"/>
        <n x="91"/>
        <n x="2"/>
      </t>
    </mdx>
    <mdx n="0" f="v">
      <t c="4" si="12">
        <n x="8"/>
        <n x="49"/>
        <n x="91"/>
        <n x="1"/>
      </t>
    </mdx>
    <mdx n="0" f="v">
      <t c="4" si="12">
        <n x="8"/>
        <n x="49"/>
        <n x="64"/>
        <n x="6"/>
      </t>
    </mdx>
    <mdx n="0" f="v">
      <t c="4" si="12">
        <n x="8"/>
        <n x="49"/>
        <n x="66"/>
        <n x="3"/>
      </t>
    </mdx>
    <mdx n="0" f="v">
      <t c="4" si="12">
        <n x="8"/>
        <n x="49"/>
        <n x="66"/>
        <n x="2"/>
      </t>
    </mdx>
    <mdx n="0" f="v">
      <t c="4" si="12">
        <n x="8"/>
        <n x="49"/>
        <n x="66"/>
        <n x="1"/>
      </t>
    </mdx>
    <mdx n="0" f="v">
      <t c="4" si="12">
        <n x="8"/>
        <n x="49"/>
        <n x="87"/>
        <n x="6"/>
      </t>
    </mdx>
    <mdx n="0" f="v">
      <t c="4" si="12">
        <n x="8"/>
        <n x="49"/>
        <n x="94"/>
        <n x="3"/>
      </t>
    </mdx>
    <mdx n="0" f="v">
      <t c="4" si="12">
        <n x="8"/>
        <n x="49"/>
        <n x="94"/>
        <n x="2"/>
      </t>
    </mdx>
    <mdx n="0" f="v">
      <t c="4" si="12">
        <n x="8"/>
        <n x="49"/>
        <n x="94"/>
        <n x="1"/>
      </t>
    </mdx>
    <mdx n="0" f="v">
      <t c="4" si="12">
        <n x="8"/>
        <n x="49"/>
        <n x="63"/>
        <n x="6"/>
      </t>
    </mdx>
    <mdx n="0" f="v">
      <t c="4" si="12">
        <n x="8"/>
        <n x="49"/>
        <n x="82"/>
        <n x="3"/>
      </t>
    </mdx>
    <mdx n="0" f="v">
      <t c="4" si="12">
        <n x="8"/>
        <n x="49"/>
        <n x="82"/>
        <n x="2"/>
      </t>
    </mdx>
    <mdx n="0" f="v">
      <t c="4" si="12">
        <n x="8"/>
        <n x="49"/>
        <n x="82"/>
        <n x="1"/>
      </t>
    </mdx>
    <mdx n="0" f="v">
      <t c="4" si="12">
        <n x="8"/>
        <n x="47"/>
        <n x="97"/>
        <n x="3"/>
      </t>
    </mdx>
    <mdx n="0" f="v">
      <t c="4" si="12">
        <n x="8"/>
        <n x="47"/>
        <n x="97"/>
        <n x="2"/>
      </t>
    </mdx>
    <mdx n="0" f="v">
      <t c="4" si="12">
        <n x="8"/>
        <n x="47"/>
        <n x="97"/>
        <n x="1"/>
      </t>
    </mdx>
    <mdx n="0" f="v">
      <t c="4" si="12">
        <n x="8"/>
        <n x="47"/>
        <n x="62"/>
        <n x="6"/>
      </t>
    </mdx>
    <mdx n="0" f="v">
      <t c="4" si="12">
        <n x="8"/>
        <n x="47"/>
        <n x="81"/>
        <n x="3"/>
      </t>
    </mdx>
    <mdx n="0" f="v">
      <t c="4" si="12">
        <n x="8"/>
        <n x="47"/>
        <n x="81"/>
        <n x="2"/>
      </t>
    </mdx>
    <mdx n="0" f="v">
      <t c="4" si="12">
        <n x="8"/>
        <n x="47"/>
        <n x="81"/>
        <n x="1"/>
      </t>
    </mdx>
    <mdx n="0" f="v">
      <t c="4" si="12">
        <n x="8"/>
        <n x="47"/>
        <n x="72"/>
        <n x="6"/>
      </t>
    </mdx>
    <mdx n="0" f="v">
      <t c="4" si="12">
        <n x="8"/>
        <n x="47"/>
        <n x="99"/>
        <n x="3"/>
      </t>
    </mdx>
    <mdx n="0" f="v">
      <t c="4" si="12">
        <n x="8"/>
        <n x="47"/>
        <n x="99"/>
        <n x="2"/>
      </t>
    </mdx>
    <mdx n="0" f="v">
      <t c="4" si="12">
        <n x="8"/>
        <n x="47"/>
        <n x="99"/>
        <n x="1"/>
      </t>
    </mdx>
    <mdx n="0" f="v">
      <t c="4" si="12">
        <n x="8"/>
        <n x="47"/>
        <n x="61"/>
        <n x="6"/>
      </t>
    </mdx>
    <mdx n="0" f="v">
      <t c="4" si="12">
        <n x="8"/>
        <n x="47"/>
        <n x="80"/>
        <n x="3"/>
      </t>
    </mdx>
    <mdx n="0" f="v">
      <t c="4" si="12">
        <n x="8"/>
        <n x="47"/>
        <n x="80"/>
        <n x="2"/>
      </t>
    </mdx>
    <mdx n="0" f="v">
      <t c="4" si="12">
        <n x="8"/>
        <n x="47"/>
        <n x="80"/>
        <n x="1"/>
      </t>
    </mdx>
    <mdx n="0" f="v">
      <t c="4" si="12">
        <n x="8"/>
        <n x="46"/>
        <n x="90"/>
        <n x="3"/>
      </t>
    </mdx>
    <mdx n="0" f="v">
      <t c="4" si="12">
        <n x="8"/>
        <n x="46"/>
        <n x="90"/>
        <n x="2"/>
      </t>
    </mdx>
    <mdx n="0" f="v">
      <t c="4" si="12">
        <n x="8"/>
        <n x="46"/>
        <n x="90"/>
        <n x="1"/>
      </t>
    </mdx>
    <mdx n="0" f="v">
      <t c="4" si="12">
        <n x="8"/>
        <n x="46"/>
        <n x="60"/>
        <n x="6"/>
      </t>
    </mdx>
    <mdx n="0" f="v">
      <t c="4" si="12">
        <n x="8"/>
        <n x="46"/>
        <n x="79"/>
        <n x="3"/>
      </t>
    </mdx>
    <mdx n="0" f="v">
      <t c="4" si="12">
        <n x="8"/>
        <n x="46"/>
        <n x="79"/>
        <n x="2"/>
      </t>
    </mdx>
    <mdx n="0" f="v">
      <t c="4" si="12">
        <n x="8"/>
        <n x="46"/>
        <n x="79"/>
        <n x="1"/>
      </t>
    </mdx>
    <mdx n="0" f="v">
      <t c="4" si="12">
        <n x="8"/>
        <n x="46"/>
        <n x="71"/>
        <n x="6"/>
      </t>
    </mdx>
    <mdx n="0" f="v">
      <t c="4" si="12">
        <n x="8"/>
        <n x="46"/>
        <n x="93"/>
        <n x="3"/>
      </t>
    </mdx>
    <mdx n="0" f="v">
      <t c="4" si="12">
        <n x="8"/>
        <n x="46"/>
        <n x="93"/>
        <n x="2"/>
      </t>
    </mdx>
    <mdx n="0" f="v">
      <t c="4" si="12">
        <n x="8"/>
        <n x="46"/>
        <n x="93"/>
        <n x="1"/>
      </t>
    </mdx>
    <mdx n="0" f="v">
      <t c="4" si="12">
        <n x="8"/>
        <n x="46"/>
        <n x="59"/>
        <n x="6"/>
      </t>
    </mdx>
    <mdx n="0" f="v">
      <t c="4" si="12">
        <n x="8"/>
        <n x="48"/>
        <n x="86"/>
        <n x="6"/>
      </t>
    </mdx>
    <mdx n="0" f="v">
      <t c="4" si="12">
        <n x="8"/>
        <n x="48"/>
        <n x="96"/>
        <n x="3"/>
      </t>
    </mdx>
    <mdx n="0" f="v">
      <t c="4" si="12">
        <n x="8"/>
        <n x="48"/>
        <n x="96"/>
        <n x="2"/>
      </t>
    </mdx>
    <mdx n="0" f="v">
      <t c="4" si="12">
        <n x="8"/>
        <n x="48"/>
        <n x="96"/>
        <n x="1"/>
      </t>
    </mdx>
    <mdx n="0" f="v">
      <t c="4" si="12">
        <n x="8"/>
        <n x="48"/>
        <n x="58"/>
        <n x="6"/>
      </t>
    </mdx>
    <mdx n="0" f="v">
      <t c="4" si="12">
        <n x="8"/>
        <n x="48"/>
        <n x="78"/>
        <n x="3"/>
      </t>
    </mdx>
    <mdx n="0" f="v">
      <t c="4" si="12">
        <n x="8"/>
        <n x="48"/>
        <n x="78"/>
        <n x="2"/>
      </t>
    </mdx>
    <mdx n="0" f="v">
      <t c="4" si="12">
        <n x="8"/>
        <n x="48"/>
        <n x="78"/>
        <n x="1"/>
      </t>
    </mdx>
    <mdx n="0" f="v">
      <t c="4" si="12">
        <n x="8"/>
        <n x="48"/>
        <n x="70"/>
        <n x="6"/>
      </t>
    </mdx>
    <mdx n="0" f="v">
      <t c="4" si="12">
        <n x="8"/>
        <n x="45"/>
        <n x="57"/>
        <n x="6"/>
      </t>
    </mdx>
    <mdx n="0" f="v">
      <t c="4" si="12">
        <n x="8"/>
        <n x="45"/>
        <n x="77"/>
        <n x="3"/>
      </t>
    </mdx>
    <mdx n="0" f="v">
      <t c="4" si="12">
        <n x="8"/>
        <n x="45"/>
        <n x="77"/>
        <n x="2"/>
      </t>
    </mdx>
    <mdx n="0" f="v">
      <t c="4" si="12">
        <n x="8"/>
        <n x="45"/>
        <n x="77"/>
        <n x="1"/>
      </t>
    </mdx>
    <mdx n="0" f="v">
      <t c="4" si="12">
        <n x="8"/>
        <n x="45"/>
        <n x="85"/>
        <n x="6"/>
      </t>
    </mdx>
    <mdx n="0" f="v">
      <t c="4" si="12">
        <n x="8"/>
        <n x="45"/>
        <n x="89"/>
        <n x="3"/>
      </t>
    </mdx>
    <mdx n="0" f="v">
      <t c="4" si="12">
        <n x="8"/>
        <n x="45"/>
        <n x="89"/>
        <n x="2"/>
      </t>
    </mdx>
    <mdx n="0" f="v">
      <t c="4" si="12">
        <n x="8"/>
        <n x="45"/>
        <n x="89"/>
        <n x="1"/>
      </t>
    </mdx>
    <mdx n="0" f="v">
      <t c="4" si="12">
        <n x="8"/>
        <n x="45"/>
        <n x="56"/>
        <n x="6"/>
      </t>
    </mdx>
    <mdx n="0" f="v">
      <t c="4" si="12">
        <n x="8"/>
        <n x="45"/>
        <n x="76"/>
        <n x="3"/>
      </t>
    </mdx>
    <mdx n="0" f="v">
      <t c="4" si="12">
        <n x="8"/>
        <n x="45"/>
        <n x="76"/>
        <n x="2"/>
      </t>
    </mdx>
    <mdx n="0" f="v">
      <t c="4" si="12">
        <n x="8"/>
        <n x="45"/>
        <n x="76"/>
        <n x="1"/>
      </t>
    </mdx>
    <mdx n="0" f="v">
      <t c="4" si="12">
        <n x="8"/>
        <n x="45"/>
        <n x="69"/>
        <n x="6"/>
      </t>
    </mdx>
    <mdx n="0" f="v">
      <t c="4" si="12">
        <n x="8"/>
        <n x="45"/>
        <n x="92"/>
        <n x="3"/>
      </t>
    </mdx>
    <mdx n="0" f="v">
      <t c="4" si="12">
        <n x="8"/>
        <n x="45"/>
        <n x="92"/>
        <n x="2"/>
      </t>
    </mdx>
    <mdx n="0" f="v">
      <t c="4" si="12">
        <n x="8"/>
        <n x="45"/>
        <n x="92"/>
        <n x="1"/>
      </t>
    </mdx>
    <mdx n="0" f="v">
      <t c="4" si="12">
        <n x="8"/>
        <n x="45"/>
        <n x="55"/>
        <n x="6"/>
      </t>
    </mdx>
    <mdx n="0" f="v">
      <t c="4" si="12">
        <n x="8"/>
        <n x="45"/>
        <n x="75"/>
        <n x="3"/>
      </t>
    </mdx>
    <mdx n="0" f="v">
      <t c="4" si="12">
        <n x="8"/>
        <n x="45"/>
        <n x="75"/>
        <n x="2"/>
      </t>
    </mdx>
    <mdx n="0" f="v">
      <t c="4" si="12">
        <n x="8"/>
        <n x="45"/>
        <n x="75"/>
        <n x="1"/>
      </t>
    </mdx>
    <mdx n="0" f="v">
      <t c="4" si="12">
        <n x="8"/>
        <n x="45"/>
        <n x="84"/>
        <n x="6"/>
      </t>
    </mdx>
    <mdx n="0" f="v">
      <t c="4" si="12">
        <n x="8"/>
        <n x="45"/>
        <n x="95"/>
        <n x="3"/>
      </t>
    </mdx>
    <mdx n="0" f="v">
      <t c="4" si="12">
        <n x="8"/>
        <n x="45"/>
        <n x="95"/>
        <n x="2"/>
      </t>
    </mdx>
    <mdx n="0" f="v">
      <t c="4" si="12">
        <n x="8"/>
        <n x="45"/>
        <n x="95"/>
        <n x="1"/>
      </t>
    </mdx>
    <mdx n="0" f="v">
      <t c="4" si="12">
        <n x="8"/>
        <n x="45"/>
        <n x="54"/>
        <n x="6"/>
      </t>
    </mdx>
    <mdx n="0" f="v">
      <t c="4" si="12">
        <n x="8"/>
        <n x="45"/>
        <n x="74"/>
        <n x="3"/>
      </t>
    </mdx>
    <mdx n="0" f="v">
      <t c="4" si="12">
        <n x="8"/>
        <n x="45"/>
        <n x="74"/>
        <n x="2"/>
      </t>
    </mdx>
    <mdx n="0" f="v">
      <t c="4" si="12">
        <n x="8"/>
        <n x="45"/>
        <n x="74"/>
        <n x="1"/>
      </t>
    </mdx>
    <mdx n="0" f="v">
      <t c="4" si="12">
        <n x="8"/>
        <n x="45"/>
        <n x="68"/>
        <n x="6"/>
      </t>
    </mdx>
    <mdx n="0" f="v">
      <t c="4" si="12">
        <n x="8"/>
        <n x="45"/>
        <n x="98"/>
        <n x="3"/>
      </t>
    </mdx>
    <mdx n="0" f="v">
      <t c="4" si="12">
        <n x="8"/>
        <n x="45"/>
        <n x="98"/>
        <n x="2"/>
      </t>
    </mdx>
    <mdx n="0" f="v">
      <t c="4" si="12">
        <n x="8"/>
        <n x="45"/>
        <n x="98"/>
        <n x="1"/>
      </t>
    </mdx>
    <mdx n="0" f="v">
      <t c="4" si="12">
        <n x="8"/>
        <n x="45"/>
        <n x="53"/>
        <n x="6"/>
      </t>
    </mdx>
    <mdx n="0" f="v">
      <t c="4" si="12">
        <n x="8"/>
        <n x="45"/>
        <n x="56"/>
        <n x="2"/>
      </t>
    </mdx>
    <mdx n="0" f="v">
      <t c="4" si="12">
        <n x="8"/>
        <n x="45"/>
        <n x="69"/>
        <n x="3"/>
      </t>
    </mdx>
    <mdx n="0" f="v">
      <t c="4" si="12">
        <n x="8"/>
        <n x="45"/>
        <n x="69"/>
        <n x="1"/>
      </t>
    </mdx>
    <mdx n="0" f="v">
      <t c="4" si="12">
        <n x="8"/>
        <n x="45"/>
        <n x="92"/>
        <n x="6"/>
      </t>
    </mdx>
    <mdx n="0" f="v">
      <t c="4" si="12">
        <n x="8"/>
        <n x="45"/>
        <n x="55"/>
        <n x="2"/>
      </t>
    </mdx>
    <mdx n="0" f="v">
      <t c="4" si="12">
        <n x="8"/>
        <n x="45"/>
        <n x="84"/>
        <n x="3"/>
      </t>
    </mdx>
    <mdx n="0" f="v">
      <t c="4" si="12">
        <n x="8"/>
        <n x="45"/>
        <n x="84"/>
        <n x="2"/>
      </t>
    </mdx>
    <mdx n="0" f="v">
      <t c="4" si="12">
        <n x="8"/>
        <n x="45"/>
        <n x="95"/>
        <n x="6"/>
      </t>
    </mdx>
    <mdx n="0" f="v">
      <t c="4" si="12">
        <n x="8"/>
        <n x="45"/>
        <n x="54"/>
        <n x="3"/>
      </t>
    </mdx>
    <mdx n="0" f="v">
      <t c="4" si="12">
        <n x="8"/>
        <n x="45"/>
        <n x="54"/>
        <n x="2"/>
      </t>
    </mdx>
    <mdx n="0" f="v">
      <t c="4" si="12">
        <n x="8"/>
        <n x="45"/>
        <n x="54"/>
        <n x="1"/>
      </t>
    </mdx>
    <mdx n="0" f="v">
      <t c="4" si="12">
        <n x="8"/>
        <n x="45"/>
        <n x="74"/>
        <n x="6"/>
      </t>
    </mdx>
    <mdx n="0" f="v">
      <t c="4" si="12">
        <n x="8"/>
        <n x="45"/>
        <n x="68"/>
        <n x="3"/>
      </t>
    </mdx>
    <mdx n="0" f="v">
      <t c="4" si="12">
        <n x="8"/>
        <n x="45"/>
        <n x="68"/>
        <n x="2"/>
      </t>
    </mdx>
    <mdx n="0" f="v">
      <t c="4" si="12">
        <n x="8"/>
        <n x="45"/>
        <n x="68"/>
        <n x="1"/>
      </t>
    </mdx>
    <mdx n="0" f="v">
      <t c="4" si="12">
        <n x="8"/>
        <n x="45"/>
        <n x="98"/>
        <n x="6"/>
      </t>
    </mdx>
    <mdx n="0" f="v">
      <t c="4" si="12">
        <n x="8"/>
        <n x="45"/>
        <n x="53"/>
        <n x="3"/>
      </t>
    </mdx>
    <mdx n="0" f="v">
      <t c="4" si="12">
        <n x="8"/>
        <n x="45"/>
        <n x="53"/>
        <n x="2"/>
      </t>
    </mdx>
    <mdx n="0" f="v">
      <t c="4" si="12">
        <n x="8"/>
        <n x="45"/>
        <n x="53"/>
        <n x="1"/>
      </t>
    </mdx>
    <mdx n="0" f="v">
      <t c="4" si="12">
        <n x="8"/>
        <n x="49"/>
        <n x="67"/>
        <n x="5"/>
      </t>
    </mdx>
    <mdx n="0" f="v">
      <t c="4" si="12">
        <n x="8"/>
        <n x="49"/>
        <n x="88"/>
        <n x="11"/>
      </t>
    </mdx>
    <mdx n="0" f="v">
      <t c="4" si="12">
        <n x="8"/>
        <n x="49"/>
        <n x="88"/>
        <n x="9"/>
      </t>
    </mdx>
    <mdx n="0" f="v">
      <t c="4" si="12">
        <n x="8"/>
        <n x="49"/>
        <n x="100"/>
        <n x="4"/>
      </t>
    </mdx>
    <mdx n="0" f="v">
      <t c="4" si="12">
        <n x="8"/>
        <n x="49"/>
        <n x="83"/>
        <n x="5"/>
      </t>
    </mdx>
    <mdx n="0" f="v">
      <t c="4" si="12">
        <n x="8"/>
        <n x="49"/>
        <n x="73"/>
        <n x="11"/>
      </t>
    </mdx>
    <mdx n="0" f="v">
      <t c="4" si="12">
        <n x="8"/>
        <n x="49"/>
        <n x="91"/>
        <n x="5"/>
      </t>
    </mdx>
    <mdx n="0" f="v">
      <t c="4" si="12">
        <n x="8"/>
        <n x="49"/>
        <n x="66"/>
        <n x="5"/>
      </t>
    </mdx>
    <mdx n="0" f="v">
      <t c="4" si="12">
        <n x="8"/>
        <n x="49"/>
        <n x="87"/>
        <n x="11"/>
      </t>
    </mdx>
    <mdx n="0" f="v">
      <t c="4" si="12">
        <n x="8"/>
        <n x="49"/>
        <n x="87"/>
        <n x="9"/>
      </t>
    </mdx>
    <mdx n="0" f="v">
      <t c="4" si="12">
        <n x="8"/>
        <n x="49"/>
        <n x="94"/>
        <n x="5"/>
      </t>
    </mdx>
    <mdx n="0" f="v">
      <t c="4" si="12">
        <n x="8"/>
        <n x="49"/>
        <n x="63"/>
        <n x="11"/>
      </t>
    </mdx>
    <mdx n="0" f="v">
      <t c="4" si="12">
        <n x="8"/>
        <n x="49"/>
        <n x="63"/>
        <n x="9"/>
      </t>
    </mdx>
    <mdx n="0" f="v">
      <t c="4" si="12">
        <n x="8"/>
        <n x="49"/>
        <n x="82"/>
        <n x="4"/>
      </t>
    </mdx>
    <mdx n="0" f="v">
      <t c="4" si="12">
        <n x="8"/>
        <n x="47"/>
        <n x="97"/>
        <n x="5"/>
      </t>
    </mdx>
    <mdx n="0" f="v">
      <t c="4" si="12">
        <n x="8"/>
        <n x="47"/>
        <n x="62"/>
        <n x="11"/>
      </t>
    </mdx>
    <mdx n="0" f="v">
      <t c="4" si="12">
        <n x="8"/>
        <n x="47"/>
        <n x="62"/>
        <n x="9"/>
      </t>
    </mdx>
    <mdx n="0" f="v">
      <t c="4" si="12">
        <n x="8"/>
        <n x="47"/>
        <n x="81"/>
        <n x="4"/>
      </t>
    </mdx>
    <mdx n="0" f="v">
      <t c="4" si="12">
        <n x="8"/>
        <n x="47"/>
        <n x="99"/>
        <n x="5"/>
      </t>
    </mdx>
    <mdx n="0" f="v">
      <t c="4" si="12">
        <n x="8"/>
        <n x="47"/>
        <n x="61"/>
        <n x="11"/>
      </t>
    </mdx>
    <mdx n="0" f="v">
      <t c="4" si="12">
        <n x="8"/>
        <n x="47"/>
        <n x="61"/>
        <n x="9"/>
      </t>
    </mdx>
    <mdx n="0" f="v">
      <t c="4" si="12">
        <n x="8"/>
        <n x="47"/>
        <n x="80"/>
        <n x="4"/>
      </t>
    </mdx>
    <mdx n="0" f="v">
      <t c="4" si="12">
        <n x="8"/>
        <n x="46"/>
        <n x="90"/>
        <n x="5"/>
      </t>
    </mdx>
    <mdx n="0" f="v">
      <t c="4" si="12">
        <n x="8"/>
        <n x="46"/>
        <n x="60"/>
        <n x="11"/>
      </t>
    </mdx>
    <mdx n="0" f="v">
      <t c="4" si="12">
        <n x="8"/>
        <n x="46"/>
        <n x="60"/>
        <n x="9"/>
      </t>
    </mdx>
    <mdx n="0" f="v">
      <t c="4" si="12">
        <n x="8"/>
        <n x="46"/>
        <n x="79"/>
        <n x="4"/>
      </t>
    </mdx>
    <mdx n="0" f="v">
      <t c="4" si="12">
        <n x="8"/>
        <n x="46"/>
        <n x="93"/>
        <n x="5"/>
      </t>
    </mdx>
    <mdx n="0" f="v">
      <t c="4" si="12">
        <n x="8"/>
        <n x="46"/>
        <n x="93"/>
        <n x="4"/>
      </t>
    </mdx>
    <mdx n="0" f="v">
      <t c="4" si="12">
        <n x="8"/>
        <n x="48"/>
        <n x="86"/>
        <n x="11"/>
      </t>
    </mdx>
    <mdx n="0" f="v">
      <t c="4" si="12">
        <n x="8"/>
        <n x="48"/>
        <n x="86"/>
        <n x="9"/>
      </t>
    </mdx>
    <mdx n="0" f="v">
      <t c="4" si="12">
        <n x="8"/>
        <n x="48"/>
        <n x="58"/>
        <n x="11"/>
      </t>
    </mdx>
    <mdx n="0" f="v">
      <t c="4" si="12">
        <n x="8"/>
        <n x="48"/>
        <n x="58"/>
        <n x="9"/>
      </t>
    </mdx>
    <mdx n="0" f="v">
      <t c="4" si="12">
        <n x="8"/>
        <n x="48"/>
        <n x="78"/>
        <n x="4"/>
      </t>
    </mdx>
    <mdx n="0" f="v">
      <t c="4" si="12">
        <n x="8"/>
        <n x="45"/>
        <n x="57"/>
        <n x="11"/>
      </t>
    </mdx>
    <mdx n="0" f="v">
      <t c="4" si="12">
        <n x="8"/>
        <n x="45"/>
        <n x="57"/>
        <n x="9"/>
      </t>
    </mdx>
    <mdx n="0" f="v">
      <t c="4" si="12">
        <n x="8"/>
        <n x="45"/>
        <n x="77"/>
        <n x="4"/>
      </t>
    </mdx>
    <mdx n="0" f="v">
      <t c="4" si="12">
        <n x="8"/>
        <n x="45"/>
        <n x="85"/>
        <n x="9"/>
      </t>
    </mdx>
    <mdx n="0" f="v">
      <t c="4" si="12">
        <n x="8"/>
        <n x="45"/>
        <n x="89"/>
        <n x="4"/>
      </t>
    </mdx>
    <mdx n="0" f="v">
      <t c="4" si="12">
        <n x="8"/>
        <n x="45"/>
        <n x="76"/>
        <n x="5"/>
      </t>
    </mdx>
    <mdx n="0" f="v">
      <t c="4" si="12">
        <n x="8"/>
        <n x="45"/>
        <n x="69"/>
        <n x="11"/>
      </t>
    </mdx>
    <mdx n="0" f="v">
      <t c="4" si="12">
        <n x="8"/>
        <n x="45"/>
        <n x="69"/>
        <n x="9"/>
      </t>
    </mdx>
    <mdx n="0" f="v">
      <t c="4" si="12">
        <n x="8"/>
        <n x="45"/>
        <n x="92"/>
        <n x="4"/>
      </t>
    </mdx>
    <mdx n="0" f="v">
      <t c="4" si="12">
        <n x="8"/>
        <n x="45"/>
        <n x="75"/>
        <n x="5"/>
      </t>
    </mdx>
    <mdx n="0" f="v">
      <t c="4" si="12">
        <n x="8"/>
        <n x="45"/>
        <n x="84"/>
        <n x="11"/>
      </t>
    </mdx>
    <mdx n="0" f="v">
      <t c="4" si="12">
        <n x="8"/>
        <n x="45"/>
        <n x="84"/>
        <n x="9"/>
      </t>
    </mdx>
    <mdx n="0" f="v">
      <t c="4" si="12">
        <n x="8"/>
        <n x="45"/>
        <n x="95"/>
        <n x="4"/>
      </t>
    </mdx>
    <mdx n="0" f="v">
      <t c="4" si="12">
        <n x="8"/>
        <n x="45"/>
        <n x="54"/>
        <n x="9"/>
      </t>
    </mdx>
    <mdx n="0" f="v">
      <t c="4" si="12">
        <n x="8"/>
        <n x="45"/>
        <n x="74"/>
        <n x="4"/>
      </t>
    </mdx>
    <mdx n="0" f="v">
      <t c="4" si="12">
        <n x="8"/>
        <n x="45"/>
        <n x="98"/>
        <n x="5"/>
      </t>
    </mdx>
    <mdx n="0" f="v">
      <t c="4" si="12">
        <n x="8"/>
        <n x="45"/>
        <n x="53"/>
        <n x="11"/>
      </t>
    </mdx>
    <mdx n="0" f="v">
      <t c="4" si="12">
        <n x="8"/>
        <n x="45"/>
        <n x="53"/>
        <n x="9"/>
      </t>
    </mdx>
    <mdx n="0" f="v">
      <t c="4" si="12">
        <n x="8"/>
        <n x="49"/>
        <n x="67"/>
        <n x="11"/>
      </t>
    </mdx>
    <mdx n="0" f="v">
      <t c="4" si="12">
        <n x="8"/>
        <n x="49"/>
        <n x="67"/>
        <n x="9"/>
      </t>
    </mdx>
    <mdx n="0" f="v">
      <t c="4" si="12">
        <n x="8"/>
        <n x="49"/>
        <n x="88"/>
        <n x="5"/>
      </t>
    </mdx>
    <mdx n="0" f="v">
      <t c="4" si="12">
        <n x="8"/>
        <n x="49"/>
        <n x="88"/>
        <n x="4"/>
      </t>
    </mdx>
    <mdx n="0" f="v">
      <t c="4" si="12">
        <n x="8"/>
        <n x="49"/>
        <n x="100"/>
        <n x="11"/>
      </t>
    </mdx>
    <mdx n="0" f="v">
      <t c="4" si="12">
        <n x="8"/>
        <n x="49"/>
        <n x="100"/>
        <n x="9"/>
      </t>
    </mdx>
    <mdx n="0" f="v">
      <t c="4" si="12">
        <n x="8"/>
        <n x="49"/>
        <n x="65"/>
        <n x="5"/>
      </t>
    </mdx>
    <mdx n="0" f="v">
      <t c="4" si="12">
        <n x="8"/>
        <n x="49"/>
        <n x="65"/>
        <n x="4"/>
      </t>
    </mdx>
    <mdx n="0" f="v">
      <t c="4" si="12">
        <n x="8"/>
        <n x="49"/>
        <n x="83"/>
        <n x="11"/>
      </t>
    </mdx>
    <mdx n="0" f="v">
      <t c="4" si="12">
        <n x="8"/>
        <n x="49"/>
        <n x="83"/>
        <n x="9"/>
      </t>
    </mdx>
    <mdx n="0" f="v">
      <t c="4" si="12">
        <n x="8"/>
        <n x="49"/>
        <n x="73"/>
        <n x="5"/>
      </t>
    </mdx>
    <mdx n="0" f="v">
      <t c="4" si="12">
        <n x="8"/>
        <n x="49"/>
        <n x="73"/>
        <n x="4"/>
      </t>
    </mdx>
    <mdx n="0" f="v">
      <t c="4" si="12">
        <n x="8"/>
        <n x="49"/>
        <n x="91"/>
        <n x="11"/>
      </t>
    </mdx>
    <mdx n="0" f="v">
      <t c="4" si="12">
        <n x="8"/>
        <n x="49"/>
        <n x="91"/>
        <n x="9"/>
      </t>
    </mdx>
    <mdx n="0" f="v">
      <t c="4" si="12">
        <n x="8"/>
        <n x="49"/>
        <n x="64"/>
        <n x="5"/>
      </t>
    </mdx>
    <mdx n="0" f="v">
      <t c="4" si="12">
        <n x="8"/>
        <n x="49"/>
        <n x="64"/>
        <n x="4"/>
      </t>
    </mdx>
    <mdx n="0" f="v">
      <t c="4" si="12">
        <n x="8"/>
        <n x="49"/>
        <n x="66"/>
        <n x="11"/>
      </t>
    </mdx>
    <mdx n="0" f="v">
      <t c="4" si="12">
        <n x="8"/>
        <n x="49"/>
        <n x="66"/>
        <n x="9"/>
      </t>
    </mdx>
    <mdx n="0" f="v">
      <t c="4" si="12">
        <n x="8"/>
        <n x="49"/>
        <n x="87"/>
        <n x="5"/>
      </t>
    </mdx>
    <mdx n="0" f="v">
      <t c="4" si="12">
        <n x="8"/>
        <n x="49"/>
        <n x="87"/>
        <n x="4"/>
      </t>
    </mdx>
    <mdx n="0" f="v">
      <t c="4" si="12">
        <n x="8"/>
        <n x="49"/>
        <n x="94"/>
        <n x="11"/>
      </t>
    </mdx>
    <mdx n="0" f="v">
      <t c="4" si="12">
        <n x="8"/>
        <n x="49"/>
        <n x="94"/>
        <n x="9"/>
      </t>
    </mdx>
    <mdx n="0" f="v">
      <t c="4" si="12">
        <n x="8"/>
        <n x="49"/>
        <n x="63"/>
        <n x="5"/>
      </t>
    </mdx>
    <mdx n="0" f="v">
      <t c="4" si="12">
        <n x="8"/>
        <n x="49"/>
        <n x="63"/>
        <n x="4"/>
      </t>
    </mdx>
    <mdx n="0" f="v">
      <t c="4" si="12">
        <n x="8"/>
        <n x="49"/>
        <n x="82"/>
        <n x="11"/>
      </t>
    </mdx>
    <mdx n="0" f="v">
      <t c="4" si="12">
        <n x="8"/>
        <n x="49"/>
        <n x="82"/>
        <n x="9"/>
      </t>
    </mdx>
    <mdx n="0" f="v">
      <t c="4" si="12">
        <n x="8"/>
        <n x="47"/>
        <n x="97"/>
        <n x="11"/>
      </t>
    </mdx>
    <mdx n="0" f="v">
      <t c="4" si="12">
        <n x="8"/>
        <n x="47"/>
        <n x="97"/>
        <n x="9"/>
      </t>
    </mdx>
    <mdx n="0" f="v">
      <t c="4" si="12">
        <n x="8"/>
        <n x="47"/>
        <n x="62"/>
        <n x="5"/>
      </t>
    </mdx>
    <mdx n="0" f="v">
      <t c="4" si="12">
        <n x="8"/>
        <n x="47"/>
        <n x="62"/>
        <n x="4"/>
      </t>
    </mdx>
    <mdx n="0" f="v">
      <t c="4" si="12">
        <n x="8"/>
        <n x="47"/>
        <n x="81"/>
        <n x="11"/>
      </t>
    </mdx>
    <mdx n="0" f="v">
      <t c="4" si="12">
        <n x="8"/>
        <n x="47"/>
        <n x="81"/>
        <n x="9"/>
      </t>
    </mdx>
    <mdx n="0" f="v">
      <t c="4" si="12">
        <n x="8"/>
        <n x="47"/>
        <n x="72"/>
        <n x="5"/>
      </t>
    </mdx>
    <mdx n="0" f="v">
      <t c="4" si="12">
        <n x="8"/>
        <n x="47"/>
        <n x="72"/>
        <n x="4"/>
      </t>
    </mdx>
    <mdx n="0" f="v">
      <t c="4" si="12">
        <n x="8"/>
        <n x="47"/>
        <n x="99"/>
        <n x="11"/>
      </t>
    </mdx>
    <mdx n="0" f="v">
      <t c="4" si="12">
        <n x="8"/>
        <n x="47"/>
        <n x="99"/>
        <n x="9"/>
      </t>
    </mdx>
    <mdx n="0" f="v">
      <t c="4" si="12">
        <n x="8"/>
        <n x="47"/>
        <n x="61"/>
        <n x="5"/>
      </t>
    </mdx>
    <mdx n="0" f="v">
      <t c="4" si="12">
        <n x="8"/>
        <n x="47"/>
        <n x="61"/>
        <n x="4"/>
      </t>
    </mdx>
    <mdx n="0" f="v">
      <t c="4" si="12">
        <n x="8"/>
        <n x="47"/>
        <n x="80"/>
        <n x="11"/>
      </t>
    </mdx>
    <mdx n="0" f="v">
      <t c="4" si="12">
        <n x="8"/>
        <n x="47"/>
        <n x="80"/>
        <n x="9"/>
      </t>
    </mdx>
    <mdx n="0" f="v">
      <t c="4" si="12">
        <n x="8"/>
        <n x="46"/>
        <n x="90"/>
        <n x="11"/>
      </t>
    </mdx>
    <mdx n="0" f="v">
      <t c="4" si="12">
        <n x="8"/>
        <n x="46"/>
        <n x="90"/>
        <n x="9"/>
      </t>
    </mdx>
    <mdx n="0" f="v">
      <t c="4" si="12">
        <n x="8"/>
        <n x="46"/>
        <n x="60"/>
        <n x="5"/>
      </t>
    </mdx>
    <mdx n="0" f="v">
      <t c="4" si="12">
        <n x="8"/>
        <n x="46"/>
        <n x="60"/>
        <n x="4"/>
      </t>
    </mdx>
    <mdx n="0" f="v">
      <t c="4" si="12">
        <n x="8"/>
        <n x="46"/>
        <n x="79"/>
        <n x="11"/>
      </t>
    </mdx>
    <mdx n="0" f="v">
      <t c="4" si="12">
        <n x="8"/>
        <n x="46"/>
        <n x="79"/>
        <n x="9"/>
      </t>
    </mdx>
    <mdx n="0" f="v">
      <t c="4" si="12">
        <n x="8"/>
        <n x="46"/>
        <n x="71"/>
        <n x="5"/>
      </t>
    </mdx>
    <mdx n="0" f="v">
      <t c="4" si="12">
        <n x="8"/>
        <n x="46"/>
        <n x="71"/>
        <n x="4"/>
      </t>
    </mdx>
    <mdx n="0" f="v">
      <t c="4" si="12">
        <n x="8"/>
        <n x="46"/>
        <n x="93"/>
        <n x="11"/>
      </t>
    </mdx>
    <mdx n="0" f="v">
      <t c="4" si="12">
        <n x="8"/>
        <n x="46"/>
        <n x="93"/>
        <n x="9"/>
      </t>
    </mdx>
    <mdx n="0" f="v">
      <t c="4" si="12">
        <n x="8"/>
        <n x="46"/>
        <n x="59"/>
        <n x="5"/>
      </t>
    </mdx>
    <mdx n="0" f="v">
      <t c="4" si="12">
        <n x="8"/>
        <n x="46"/>
        <n x="59"/>
        <n x="4"/>
      </t>
    </mdx>
    <mdx n="0" f="v">
      <t c="4" si="12">
        <n x="8"/>
        <n x="48"/>
        <n x="86"/>
        <n x="5"/>
      </t>
    </mdx>
    <mdx n="0" f="v">
      <t c="4" si="12">
        <n x="8"/>
        <n x="48"/>
        <n x="86"/>
        <n x="4"/>
      </t>
    </mdx>
    <mdx n="0" f="v">
      <t c="4" si="12">
        <n x="8"/>
        <n x="48"/>
        <n x="96"/>
        <n x="11"/>
      </t>
    </mdx>
    <mdx n="0" f="v">
      <t c="4" si="12">
        <n x="8"/>
        <n x="48"/>
        <n x="96"/>
        <n x="9"/>
      </t>
    </mdx>
    <mdx n="0" f="v">
      <t c="4" si="12">
        <n x="8"/>
        <n x="48"/>
        <n x="58"/>
        <n x="5"/>
      </t>
    </mdx>
    <mdx n="0" f="v">
      <t c="4" si="12">
        <n x="8"/>
        <n x="48"/>
        <n x="58"/>
        <n x="4"/>
      </t>
    </mdx>
    <mdx n="0" f="v">
      <t c="4" si="12">
        <n x="8"/>
        <n x="48"/>
        <n x="78"/>
        <n x="11"/>
      </t>
    </mdx>
    <mdx n="0" f="v">
      <t c="4" si="12">
        <n x="8"/>
        <n x="48"/>
        <n x="78"/>
        <n x="9"/>
      </t>
    </mdx>
    <mdx n="0" f="v">
      <t c="4" si="12">
        <n x="8"/>
        <n x="48"/>
        <n x="70"/>
        <n x="5"/>
      </t>
    </mdx>
    <mdx n="0" f="v">
      <t c="4" si="12">
        <n x="8"/>
        <n x="48"/>
        <n x="70"/>
        <n x="4"/>
      </t>
    </mdx>
    <mdx n="0" f="v">
      <t c="4" si="12">
        <n x="8"/>
        <n x="45"/>
        <n x="57"/>
        <n x="5"/>
      </t>
    </mdx>
    <mdx n="0" f="v">
      <t c="4" si="12">
        <n x="8"/>
        <n x="45"/>
        <n x="57"/>
        <n x="4"/>
      </t>
    </mdx>
    <mdx n="0" f="v">
      <t c="4" si="12">
        <n x="8"/>
        <n x="45"/>
        <n x="77"/>
        <n x="11"/>
      </t>
    </mdx>
    <mdx n="0" f="v">
      <t c="4" si="12">
        <n x="8"/>
        <n x="45"/>
        <n x="77"/>
        <n x="9"/>
      </t>
    </mdx>
    <mdx n="0" f="v">
      <t c="4" si="12">
        <n x="8"/>
        <n x="45"/>
        <n x="85"/>
        <n x="5"/>
      </t>
    </mdx>
    <mdx n="0" f="v">
      <t c="4" si="12">
        <n x="8"/>
        <n x="45"/>
        <n x="85"/>
        <n x="4"/>
      </t>
    </mdx>
    <mdx n="0" f="v">
      <t c="4" si="12">
        <n x="8"/>
        <n x="45"/>
        <n x="89"/>
        <n x="11"/>
      </t>
    </mdx>
    <mdx n="0" f="v">
      <t c="4" si="12">
        <n x="8"/>
        <n x="45"/>
        <n x="89"/>
        <n x="9"/>
      </t>
    </mdx>
    <mdx n="0" f="v">
      <t c="4" si="12">
        <n x="8"/>
        <n x="45"/>
        <n x="56"/>
        <n x="5"/>
      </t>
    </mdx>
    <mdx n="0" f="v">
      <t c="4" si="12">
        <n x="8"/>
        <n x="45"/>
        <n x="56"/>
        <n x="4"/>
      </t>
    </mdx>
    <mdx n="0" f="v">
      <t c="4" si="12">
        <n x="8"/>
        <n x="45"/>
        <n x="76"/>
        <n x="11"/>
      </t>
    </mdx>
    <mdx n="0" f="v">
      <t c="4" si="12">
        <n x="8"/>
        <n x="45"/>
        <n x="76"/>
        <n x="9"/>
      </t>
    </mdx>
    <mdx n="0" f="v">
      <t c="4" si="12">
        <n x="8"/>
        <n x="45"/>
        <n x="69"/>
        <n x="5"/>
      </t>
    </mdx>
    <mdx n="0" f="v">
      <t c="4" si="12">
        <n x="8"/>
        <n x="45"/>
        <n x="69"/>
        <n x="4"/>
      </t>
    </mdx>
    <mdx n="0" f="v">
      <t c="4" si="12">
        <n x="8"/>
        <n x="45"/>
        <n x="92"/>
        <n x="11"/>
      </t>
    </mdx>
    <mdx n="0" f="v">
      <t c="4" si="12">
        <n x="8"/>
        <n x="45"/>
        <n x="92"/>
        <n x="9"/>
      </t>
    </mdx>
    <mdx n="0" f="v">
      <t c="4" si="12">
        <n x="8"/>
        <n x="45"/>
        <n x="55"/>
        <n x="5"/>
      </t>
    </mdx>
    <mdx n="0" f="v">
      <t c="4" si="12">
        <n x="8"/>
        <n x="45"/>
        <n x="55"/>
        <n x="4"/>
      </t>
    </mdx>
    <mdx n="0" f="v">
      <t c="4" si="12">
        <n x="8"/>
        <n x="45"/>
        <n x="75"/>
        <n x="11"/>
      </t>
    </mdx>
    <mdx n="0" f="v">
      <t c="4" si="12">
        <n x="8"/>
        <n x="45"/>
        <n x="75"/>
        <n x="9"/>
      </t>
    </mdx>
    <mdx n="0" f="v">
      <t c="4" si="12">
        <n x="8"/>
        <n x="45"/>
        <n x="84"/>
        <n x="5"/>
      </t>
    </mdx>
    <mdx n="0" f="v">
      <t c="4" si="12">
        <n x="8"/>
        <n x="45"/>
        <n x="84"/>
        <n x="4"/>
      </t>
    </mdx>
    <mdx n="0" f="v">
      <t c="4" si="12">
        <n x="8"/>
        <n x="45"/>
        <n x="95"/>
        <n x="11"/>
      </t>
    </mdx>
    <mdx n="0" f="v">
      <t c="4" si="12">
        <n x="8"/>
        <n x="45"/>
        <n x="95"/>
        <n x="9"/>
      </t>
    </mdx>
    <mdx n="0" f="v">
      <t c="4" si="12">
        <n x="8"/>
        <n x="45"/>
        <n x="54"/>
        <n x="5"/>
      </t>
    </mdx>
    <mdx n="0" f="v">
      <t c="4" si="12">
        <n x="8"/>
        <n x="45"/>
        <n x="54"/>
        <n x="4"/>
      </t>
    </mdx>
    <mdx n="0" f="v">
      <t c="4" si="12">
        <n x="8"/>
        <n x="45"/>
        <n x="74"/>
        <n x="11"/>
      </t>
    </mdx>
    <mdx n="0" f="v">
      <t c="4" si="12">
        <n x="8"/>
        <n x="45"/>
        <n x="74"/>
        <n x="9"/>
      </t>
    </mdx>
    <mdx n="0" f="v">
      <t c="4" si="12">
        <n x="8"/>
        <n x="45"/>
        <n x="68"/>
        <n x="5"/>
      </t>
    </mdx>
    <mdx n="0" f="v">
      <t c="4" si="12">
        <n x="8"/>
        <n x="45"/>
        <n x="68"/>
        <n x="4"/>
      </t>
    </mdx>
    <mdx n="0" f="v">
      <t c="4" si="12">
        <n x="8"/>
        <n x="45"/>
        <n x="98"/>
        <n x="11"/>
      </t>
    </mdx>
    <mdx n="0" f="v">
      <t c="4" si="12">
        <n x="8"/>
        <n x="45"/>
        <n x="98"/>
        <n x="9"/>
      </t>
    </mdx>
    <mdx n="0" f="v">
      <t c="4" si="12">
        <n x="8"/>
        <n x="45"/>
        <n x="53"/>
        <n x="5"/>
      </t>
    </mdx>
    <mdx n="0" f="v">
      <t c="4" si="12">
        <n x="8"/>
        <n x="45"/>
        <n x="53"/>
        <n x="4"/>
      </t>
    </mdx>
    <mdx n="0" f="v">
      <t c="4" si="12">
        <n x="8"/>
        <n x="45"/>
        <n x="85"/>
        <n x="11"/>
      </t>
    </mdx>
    <mdx n="0" f="v">
      <t c="4" si="12">
        <n x="8"/>
        <n x="45"/>
        <n x="89"/>
        <n x="6"/>
      </t>
    </mdx>
    <mdx n="0" f="v">
      <t c="4" si="12">
        <n x="8"/>
        <n x="45"/>
        <n x="89"/>
        <n x="5"/>
      </t>
    </mdx>
    <mdx n="0" f="v">
      <t c="4" si="12">
        <n x="8"/>
        <n x="45"/>
        <n x="92"/>
        <n x="5"/>
      </t>
    </mdx>
    <mdx n="0" f="v">
      <t c="4" si="12">
        <n x="8"/>
        <n x="46"/>
        <n x="93"/>
        <n x="6"/>
      </t>
    </mdx>
    <mdx n="0" f="v">
      <t c="4" si="12">
        <n x="8"/>
        <n x="49"/>
        <n x="94"/>
        <n x="6"/>
      </t>
    </mdx>
    <mdx n="0" f="v">
      <t c="4" si="12">
        <n x="8"/>
        <n x="49"/>
        <n x="94"/>
        <n x="4"/>
      </t>
    </mdx>
    <mdx n="0" f="v">
      <t c="4" si="12">
        <n x="8"/>
        <n x="48"/>
        <n x="96"/>
        <n x="5"/>
      </t>
    </mdx>
    <mdx n="0" f="v">
      <t c="4" si="12">
        <n x="8"/>
        <n x="48"/>
        <n x="96"/>
        <n x="4"/>
      </t>
    </mdx>
    <mdx n="0" f="v">
      <t c="4" si="12">
        <n x="8"/>
        <n x="47"/>
        <n x="97"/>
        <n x="4"/>
      </t>
    </mdx>
    <mdx n="0" f="v">
      <t c="4" si="12">
        <n x="8"/>
        <n x="47"/>
        <n x="99"/>
        <n x="6"/>
      </t>
    </mdx>
    <mdx n="0" f="v">
      <t c="4" si="12">
        <n x="8"/>
        <n x="47"/>
        <n x="99"/>
        <n x="4"/>
      </t>
    </mdx>
    <mdx n="0" f="v">
      <t c="4" si="12">
        <n x="8"/>
        <n x="49"/>
        <n x="100"/>
        <n x="6"/>
      </t>
    </mdx>
    <mdx n="0" f="v">
      <t c="4" si="12">
        <n x="8"/>
        <n x="49"/>
        <n x="100"/>
        <n x="5"/>
      </t>
    </mdx>
    <mdx n="0" f="v">
      <t c="4" si="12">
        <n x="8"/>
        <n x="49"/>
        <n x="67"/>
        <n x="14" s="1"/>
      </t>
    </mdx>
    <mdx n="0" f="v">
      <t c="4" si="12">
        <n x="8"/>
        <n x="49"/>
        <n x="88"/>
        <n x="14" s="1"/>
      </t>
    </mdx>
    <mdx n="0" f="v">
      <t c="4" si="12">
        <n x="8"/>
        <n x="49"/>
        <n x="100"/>
        <n x="14" s="1"/>
      </t>
    </mdx>
    <mdx n="0" f="v">
      <t c="4" si="12">
        <n x="8"/>
        <n x="49"/>
        <n x="65"/>
        <n x="14" s="1"/>
      </t>
    </mdx>
    <mdx n="0" f="v">
      <t c="4" si="12">
        <n x="8"/>
        <n x="49"/>
        <n x="83"/>
        <n x="14" s="1"/>
      </t>
    </mdx>
    <mdx n="0" f="v">
      <t c="4" si="12">
        <n x="8"/>
        <n x="49"/>
        <n x="73"/>
        <n x="14" s="1"/>
      </t>
    </mdx>
    <mdx n="0" f="v">
      <t c="4" si="12">
        <n x="8"/>
        <n x="49"/>
        <n x="91"/>
        <n x="14" s="1"/>
      </t>
    </mdx>
    <mdx n="0" f="v">
      <t c="4" si="12">
        <n x="8"/>
        <n x="49"/>
        <n x="64"/>
        <n x="14" s="1"/>
      </t>
    </mdx>
    <mdx n="0" f="v">
      <t c="4" si="12">
        <n x="8"/>
        <n x="49"/>
        <n x="66"/>
        <n x="14" s="1"/>
      </t>
    </mdx>
    <mdx n="0" f="v">
      <t c="4" si="12">
        <n x="8"/>
        <n x="49"/>
        <n x="87"/>
        <n x="14" s="1"/>
      </t>
    </mdx>
    <mdx n="0" f="v">
      <t c="4" si="12">
        <n x="8"/>
        <n x="49"/>
        <n x="94"/>
        <n x="14" s="1"/>
      </t>
    </mdx>
    <mdx n="0" f="v">
      <t c="4" si="12">
        <n x="8"/>
        <n x="49"/>
        <n x="63"/>
        <n x="14" s="1"/>
      </t>
    </mdx>
    <mdx n="0" f="v">
      <t c="4" si="12">
        <n x="8"/>
        <n x="49"/>
        <n x="82"/>
        <n x="14" s="1"/>
      </t>
    </mdx>
    <mdx n="0" f="v">
      <t c="4" si="12">
        <n x="8"/>
        <n x="47"/>
        <n x="97"/>
        <n x="14" s="1"/>
      </t>
    </mdx>
    <mdx n="0" f="v">
      <t c="4" si="12">
        <n x="8"/>
        <n x="47"/>
        <n x="62"/>
        <n x="14" s="1"/>
      </t>
    </mdx>
    <mdx n="0" f="v">
      <t c="4" si="12">
        <n x="8"/>
        <n x="47"/>
        <n x="81"/>
        <n x="14" s="1"/>
      </t>
    </mdx>
    <mdx n="0" f="v">
      <t c="4" si="12">
        <n x="8"/>
        <n x="47"/>
        <n x="72"/>
        <n x="14" s="1"/>
      </t>
    </mdx>
    <mdx n="0" f="v">
      <t c="4" si="12">
        <n x="8"/>
        <n x="47"/>
        <n x="99"/>
        <n x="14" s="1"/>
      </t>
    </mdx>
    <mdx n="0" f="v">
      <t c="4" si="12">
        <n x="8"/>
        <n x="47"/>
        <n x="61"/>
        <n x="14" s="1"/>
      </t>
    </mdx>
    <mdx n="0" f="v">
      <t c="4" si="12">
        <n x="8"/>
        <n x="47"/>
        <n x="80"/>
        <n x="14" s="1"/>
      </t>
    </mdx>
    <mdx n="0" f="v">
      <t c="4" si="12">
        <n x="8"/>
        <n x="46"/>
        <n x="90"/>
        <n x="14" s="1"/>
      </t>
    </mdx>
    <mdx n="0" f="v">
      <t c="4" si="12">
        <n x="8"/>
        <n x="46"/>
        <n x="60"/>
        <n x="14" s="1"/>
      </t>
    </mdx>
    <mdx n="0" f="v">
      <t c="4" si="12">
        <n x="8"/>
        <n x="46"/>
        <n x="79"/>
        <n x="14" s="1"/>
      </t>
    </mdx>
    <mdx n="0" f="v">
      <t c="4" si="12">
        <n x="8"/>
        <n x="46"/>
        <n x="71"/>
        <n x="14" s="1"/>
      </t>
    </mdx>
    <mdx n="0" f="v">
      <t c="4" si="12">
        <n x="8"/>
        <n x="46"/>
        <n x="93"/>
        <n x="14" s="1"/>
      </t>
    </mdx>
    <mdx n="0" f="v">
      <t c="4" si="12">
        <n x="8"/>
        <n x="46"/>
        <n x="59"/>
        <n x="14" s="1"/>
      </t>
    </mdx>
    <mdx n="0" f="v">
      <t c="4" si="12">
        <n x="8"/>
        <n x="48"/>
        <n x="86"/>
        <n x="14" s="1"/>
      </t>
    </mdx>
    <mdx n="0" f="v">
      <t c="4" si="12">
        <n x="8"/>
        <n x="48"/>
        <n x="96"/>
        <n x="14" s="1"/>
      </t>
    </mdx>
    <mdx n="0" f="v">
      <t c="4" si="12">
        <n x="8"/>
        <n x="48"/>
        <n x="58"/>
        <n x="14" s="1"/>
      </t>
    </mdx>
    <mdx n="0" f="v">
      <t c="4" si="12">
        <n x="8"/>
        <n x="48"/>
        <n x="78"/>
        <n x="14" s="1"/>
      </t>
    </mdx>
    <mdx n="0" f="v">
      <t c="4" si="12">
        <n x="8"/>
        <n x="48"/>
        <n x="70"/>
        <n x="14" s="1"/>
      </t>
    </mdx>
    <mdx n="0" f="v">
      <t c="4" si="12">
        <n x="8"/>
        <n x="45"/>
        <n x="57"/>
        <n x="14" s="1"/>
      </t>
    </mdx>
    <mdx n="0" f="v">
      <t c="4" si="12">
        <n x="8"/>
        <n x="45"/>
        <n x="77"/>
        <n x="14" s="1"/>
      </t>
    </mdx>
    <mdx n="0" f="v">
      <t c="4" si="12">
        <n x="8"/>
        <n x="45"/>
        <n x="85"/>
        <n x="14" s="1"/>
      </t>
    </mdx>
    <mdx n="0" f="v">
      <t c="4" si="12">
        <n x="8"/>
        <n x="45"/>
        <n x="89"/>
        <n x="14" s="1"/>
      </t>
    </mdx>
    <mdx n="0" f="v">
      <t c="4" si="12">
        <n x="8"/>
        <n x="45"/>
        <n x="56"/>
        <n x="14" s="1"/>
      </t>
    </mdx>
    <mdx n="0" f="v">
      <t c="4" si="12">
        <n x="8"/>
        <n x="45"/>
        <n x="76"/>
        <n x="14" s="1"/>
      </t>
    </mdx>
    <mdx n="0" f="v">
      <t c="4" si="12">
        <n x="8"/>
        <n x="45"/>
        <n x="69"/>
        <n x="14" s="1"/>
      </t>
    </mdx>
    <mdx n="0" f="v">
      <t c="4" si="12">
        <n x="8"/>
        <n x="45"/>
        <n x="92"/>
        <n x="14" s="1"/>
      </t>
    </mdx>
    <mdx n="0" f="v">
      <t c="4" si="12">
        <n x="8"/>
        <n x="45"/>
        <n x="55"/>
        <n x="14" s="1"/>
      </t>
    </mdx>
    <mdx n="0" f="v">
      <t c="4" si="12">
        <n x="8"/>
        <n x="45"/>
        <n x="75"/>
        <n x="14" s="1"/>
      </t>
    </mdx>
    <mdx n="0" f="v">
      <t c="4" si="12">
        <n x="8"/>
        <n x="45"/>
        <n x="84"/>
        <n x="14" s="1"/>
      </t>
    </mdx>
    <mdx n="0" f="v">
      <t c="4" si="12">
        <n x="8"/>
        <n x="45"/>
        <n x="95"/>
        <n x="14" s="1"/>
      </t>
    </mdx>
    <mdx n="0" f="v">
      <t c="4" si="12">
        <n x="8"/>
        <n x="45"/>
        <n x="54"/>
        <n x="14" s="1"/>
      </t>
    </mdx>
    <mdx n="0" f="v">
      <t c="4" si="12">
        <n x="8"/>
        <n x="45"/>
        <n x="74"/>
        <n x="14" s="1"/>
      </t>
    </mdx>
    <mdx n="0" f="v">
      <t c="4" si="12">
        <n x="8"/>
        <n x="45"/>
        <n x="68"/>
        <n x="14" s="1"/>
      </t>
    </mdx>
    <mdx n="0" f="v">
      <t c="4" si="12">
        <n x="8"/>
        <n x="45"/>
        <n x="98"/>
        <n x="14" s="1"/>
      </t>
    </mdx>
    <mdx n="0" f="v">
      <t c="4" si="12">
        <n x="8"/>
        <n x="45"/>
        <n x="53"/>
        <n x="14" s="1"/>
      </t>
    </mdx>
    <mdx n="0" f="v">
      <t c="4" si="12">
        <n x="8"/>
        <n x="45"/>
        <n x="53"/>
        <n x="21"/>
      </t>
    </mdx>
    <mdx n="0" f="v">
      <t c="4" si="12">
        <n x="8"/>
        <n x="45"/>
        <n x="98"/>
        <n x="20"/>
      </t>
    </mdx>
    <mdx n="0" f="v">
      <t c="4" si="12">
        <n x="8"/>
        <n x="45"/>
        <n x="54"/>
        <n x="21"/>
      </t>
    </mdx>
    <mdx n="0" f="v">
      <t c="4" si="12">
        <n x="8"/>
        <n x="45"/>
        <n x="95"/>
        <n x="20"/>
      </t>
    </mdx>
    <mdx n="0" f="v">
      <t c="4" si="12">
        <n x="8"/>
        <n x="45"/>
        <n x="75"/>
        <n x="16"/>
      </t>
    </mdx>
    <mdx n="0" f="v">
      <t c="4" si="12">
        <n x="8"/>
        <n x="45"/>
        <n x="55"/>
        <n x="21"/>
      </t>
    </mdx>
    <mdx n="0" f="v">
      <t c="4" si="12">
        <n x="8"/>
        <n x="45"/>
        <n x="92"/>
        <n x="20"/>
      </t>
    </mdx>
    <mdx n="0" f="v">
      <t c="4" si="12">
        <n x="8"/>
        <n x="45"/>
        <n x="89"/>
        <n x="20"/>
      </t>
    </mdx>
    <mdx n="0" f="v">
      <t c="4" si="12">
        <n x="8"/>
        <n x="48"/>
        <n x="58"/>
        <n x="21"/>
      </t>
    </mdx>
    <mdx n="0" f="v">
      <t c="4" si="12">
        <n x="8"/>
        <n x="48"/>
        <n x="96"/>
        <n x="20"/>
      </t>
    </mdx>
    <mdx n="0" f="v">
      <t c="4" si="12">
        <n x="8"/>
        <n x="47"/>
        <n x="80"/>
        <n x="16"/>
      </t>
    </mdx>
    <mdx n="0" f="v">
      <t c="4" si="12">
        <n x="8"/>
        <n x="47"/>
        <n x="61"/>
        <n x="21"/>
      </t>
    </mdx>
    <mdx n="0" f="v">
      <t c="4" si="12">
        <n x="8"/>
        <n x="47"/>
        <n x="99"/>
        <n x="20"/>
      </t>
    </mdx>
    <mdx n="0" f="v">
      <t c="4" si="12">
        <n x="8"/>
        <n x="49"/>
        <n x="82"/>
        <n x="16"/>
      </t>
    </mdx>
    <mdx n="0" f="v">
      <t c="4" si="12">
        <n x="8"/>
        <n x="49"/>
        <n x="63"/>
        <n x="21"/>
      </t>
    </mdx>
    <mdx n="0" f="v">
      <t c="4" si="12">
        <n x="8"/>
        <n x="49"/>
        <n x="64"/>
        <n x="21"/>
      </t>
    </mdx>
    <mdx n="0" f="v">
      <t c="4" si="12">
        <n x="8"/>
        <n x="49"/>
        <n x="91"/>
        <n x="20"/>
      </t>
    </mdx>
    <mdx n="0" f="v">
      <t c="4" si="12">
        <n x="8"/>
        <n x="49"/>
        <n x="83"/>
        <n x="16"/>
      </t>
    </mdx>
    <mdx n="0" f="v">
      <t c="4" si="12">
        <n x="8"/>
        <n x="49"/>
        <n x="65"/>
        <n x="21"/>
      </t>
    </mdx>
    <mdx n="0" f="v">
      <t c="4" si="12">
        <n x="8"/>
        <n x="49"/>
        <n x="100"/>
        <n x="20"/>
      </t>
    </mdx>
    <mdx n="0" f="v">
      <t c="3" si="12">
        <n x="8"/>
        <n x="49"/>
        <n x="21"/>
      </t>
    </mdx>
    <mdx n="0" f="v">
      <t c="4" si="12">
        <n x="8"/>
        <n x="48"/>
        <n x="78"/>
        <n x="16"/>
      </t>
    </mdx>
    <mdx n="0" f="v">
      <t c="4" si="12">
        <n x="8"/>
        <n x="49"/>
        <n x="66"/>
        <n x="16"/>
      </t>
    </mdx>
    <mdx n="0" f="v">
      <t c="4" si="12">
        <n x="8"/>
        <n x="49"/>
        <n x="67"/>
        <n x="16"/>
      </t>
    </mdx>
    <mdx n="0" f="v">
      <t c="4" si="12">
        <n x="8"/>
        <n x="45"/>
        <n x="53"/>
        <n x="16"/>
      </t>
    </mdx>
    <mdx n="0" f="v">
      <t c="4" si="12">
        <n x="8"/>
        <n x="45"/>
        <n x="53"/>
        <n x="17"/>
      </t>
    </mdx>
    <mdx n="0" f="v">
      <t c="4" si="12">
        <n x="8"/>
        <n x="45"/>
        <n x="98"/>
        <n x="21"/>
      </t>
    </mdx>
    <mdx n="0" f="v">
      <t c="4" si="12">
        <n x="8"/>
        <n x="45"/>
        <n x="54"/>
        <n x="16"/>
      </t>
    </mdx>
    <mdx n="0" f="v">
      <t c="4" si="12">
        <n x="8"/>
        <n x="45"/>
        <n x="95"/>
        <n x="21"/>
      </t>
    </mdx>
    <mdx n="0" f="v">
      <t c="4" si="12">
        <n x="8"/>
        <n x="45"/>
        <n x="55"/>
        <n x="16"/>
      </t>
    </mdx>
    <mdx n="0" f="v">
      <t c="4" si="12">
        <n x="8"/>
        <n x="45"/>
        <n x="92"/>
        <n x="21"/>
      </t>
    </mdx>
    <mdx n="0" f="v">
      <t c="4" si="12">
        <n x="8"/>
        <n x="45"/>
        <n x="56"/>
        <n x="17"/>
      </t>
    </mdx>
    <mdx n="0" f="v">
      <t c="4" si="12">
        <n x="8"/>
        <n x="45"/>
        <n x="57"/>
        <n x="16"/>
      </t>
    </mdx>
    <mdx n="0" f="v">
      <t c="3" si="12">
        <n x="8"/>
        <n x="45"/>
        <n x="21"/>
      </t>
    </mdx>
    <mdx n="0" f="v">
      <t c="4" si="12">
        <n x="8"/>
        <n x="48"/>
        <n x="58"/>
        <n x="17"/>
      </t>
    </mdx>
    <mdx n="0" f="v">
      <t c="4" si="12">
        <n x="8"/>
        <n x="46"/>
        <n x="59"/>
        <n x="16"/>
      </t>
    </mdx>
    <mdx n="0" f="v">
      <t c="4" si="12">
        <n x="8"/>
        <n x="46"/>
        <n x="93"/>
        <n x="21"/>
      </t>
    </mdx>
    <mdx n="0" f="v">
      <t c="4" si="12">
        <n x="8"/>
        <n x="46"/>
        <n x="60"/>
        <n x="17"/>
      </t>
    </mdx>
    <mdx n="0" f="v">
      <t c="4" si="12">
        <n x="8"/>
        <n x="47"/>
        <n x="61"/>
        <n x="16"/>
      </t>
    </mdx>
    <mdx n="0" f="v">
      <t c="4" si="12">
        <n x="8"/>
        <n x="47"/>
        <n x="99"/>
        <n x="21"/>
      </t>
    </mdx>
    <mdx n="0" f="v">
      <t c="4" si="12">
        <n x="8"/>
        <n x="49"/>
        <n x="63"/>
        <n x="16"/>
      </t>
    </mdx>
    <mdx n="0" f="v">
      <t c="4" si="12">
        <n x="8"/>
        <n x="49"/>
        <n x="64"/>
        <n x="17"/>
      </t>
    </mdx>
    <mdx n="0" f="v">
      <t c="4" si="12">
        <n x="8"/>
        <n x="49"/>
        <n x="100"/>
        <n x="21"/>
      </t>
    </mdx>
    <mdx n="0" f="v">
      <t c="4" si="12">
        <n x="8"/>
        <n x="47"/>
        <n x="97"/>
        <n x="21"/>
      </t>
    </mdx>
    <mdx n="0" f="v">
      <t c="4" si="12">
        <n x="8"/>
        <n x="49"/>
        <n x="64"/>
        <n x="16"/>
      </t>
    </mdx>
    <mdx n="0" f="v">
      <t c="4" si="12">
        <n x="8"/>
        <n x="49"/>
        <n x="65"/>
        <n x="17"/>
      </t>
    </mdx>
    <mdx n="0" f="v">
      <t c="4" si="12">
        <n x="8"/>
        <n x="49"/>
        <n x="67"/>
        <n x="18"/>
      </t>
    </mdx>
    <mdx n="0" f="v">
      <t c="4" si="12">
        <n x="8"/>
        <n x="47"/>
        <n x="62"/>
        <n x="17"/>
      </t>
    </mdx>
    <mdx n="0" f="v">
      <t c="4" si="12">
        <n x="8"/>
        <n x="49"/>
        <n x="82"/>
        <n x="18"/>
      </t>
    </mdx>
    <mdx n="0" f="v">
      <t c="4" si="12">
        <n x="8"/>
        <n x="49"/>
        <n x="94"/>
        <n x="21"/>
      </t>
    </mdx>
    <mdx n="0" f="v">
      <t c="4" si="12">
        <n x="8"/>
        <n x="49"/>
        <n x="65"/>
        <n x="16"/>
      </t>
    </mdx>
    <mdx n="0" f="v">
      <t c="4" si="12">
        <n x="8"/>
        <n x="49"/>
        <n x="88"/>
        <n x="20"/>
      </t>
    </mdx>
    <mdx n="0" f="v">
      <t c="3" si="12">
        <n x="8"/>
        <n x="49"/>
        <n x="17"/>
      </t>
    </mdx>
    <mdx n="0" f="v">
      <t c="4" si="12">
        <n x="8"/>
        <n x="47"/>
        <n x="62"/>
        <n x="16"/>
      </t>
    </mdx>
    <mdx n="0" f="v">
      <t c="3" si="12">
        <n x="8"/>
        <n x="47"/>
        <n x="20"/>
      </t>
    </mdx>
    <mdx n="0" f="v">
      <t c="4" si="12">
        <n x="8"/>
        <n x="49"/>
        <n x="63"/>
        <n x="17"/>
      </t>
    </mdx>
    <mdx n="0" f="v">
      <t c="4" si="12">
        <n x="8"/>
        <n x="49"/>
        <n x="66"/>
        <n x="18"/>
      </t>
    </mdx>
    <mdx n="0" f="v">
      <t c="4" si="12">
        <n x="8"/>
        <n x="49"/>
        <n x="91"/>
        <n x="21"/>
      </t>
    </mdx>
    <mdx n="0" f="v">
      <t c="3" si="12">
        <n x="8"/>
        <n x="49"/>
        <n x="16"/>
      </t>
    </mdx>
    <mdx n="0" f="v">
      <t c="3" si="12">
        <n x="8"/>
        <n x="49"/>
        <n x="20"/>
      </t>
    </mdx>
    <mdx n="0" f="v">
      <t c="4" si="12">
        <n x="8"/>
        <n x="49"/>
        <n x="67"/>
        <n x="21"/>
      </t>
    </mdx>
    <mdx n="0" f="v">
      <t c="4" si="12">
        <n x="8"/>
        <n x="49"/>
        <n x="88"/>
        <n x="17"/>
      </t>
    </mdx>
    <mdx n="0" f="v">
      <t c="4" si="12">
        <n x="8"/>
        <n x="49"/>
        <n x="88"/>
        <n x="16"/>
      </t>
    </mdx>
    <mdx n="0" f="v">
      <t c="4" si="12">
        <n x="8"/>
        <n x="49"/>
        <n x="100"/>
        <n x="18"/>
      </t>
    </mdx>
    <mdx n="0" f="v">
      <t c="4" si="12">
        <n x="8"/>
        <n x="49"/>
        <n x="65"/>
        <n x="20"/>
      </t>
    </mdx>
    <mdx n="0" f="v">
      <t c="4" si="12">
        <n x="8"/>
        <n x="49"/>
        <n x="83"/>
        <n x="21"/>
      </t>
    </mdx>
    <mdx n="0" f="v">
      <t c="4" si="12">
        <n x="8"/>
        <n x="49"/>
        <n x="73"/>
        <n x="17"/>
      </t>
    </mdx>
    <mdx n="0" f="v">
      <t c="4" si="12">
        <n x="8"/>
        <n x="49"/>
        <n x="91"/>
        <n x="19"/>
      </t>
    </mdx>
    <mdx n="0" f="v">
      <t c="4" si="12">
        <n x="8"/>
        <n x="49"/>
        <n x="91"/>
        <n x="18"/>
      </t>
    </mdx>
    <mdx n="0" f="v">
      <t c="4" si="12">
        <n x="8"/>
        <n x="49"/>
        <n x="64"/>
        <n x="20"/>
      </t>
    </mdx>
    <mdx n="0" f="v">
      <t c="4" si="12">
        <n x="8"/>
        <n x="49"/>
        <n x="87"/>
        <n x="17"/>
      </t>
    </mdx>
    <mdx n="0" f="v">
      <t c="4" si="12">
        <n x="8"/>
        <n x="49"/>
        <n x="87"/>
        <n x="16"/>
      </t>
    </mdx>
    <mdx n="0" f="v">
      <t c="4" si="12">
        <n x="8"/>
        <n x="49"/>
        <n x="94"/>
        <n x="19"/>
      </t>
    </mdx>
    <mdx n="0" f="v">
      <t c="4" si="12">
        <n x="8"/>
        <n x="49"/>
        <n x="94"/>
        <n x="18"/>
      </t>
    </mdx>
    <mdx n="0" f="v">
      <t c="4" si="12">
        <n x="8"/>
        <n x="49"/>
        <n x="82"/>
        <n x="21"/>
      </t>
    </mdx>
    <mdx n="0" f="v">
      <t c="3" si="12">
        <n x="8"/>
        <n x="47"/>
        <n x="16"/>
      </t>
    </mdx>
    <mdx n="0" f="v">
      <t c="4" si="12">
        <n x="8"/>
        <n x="47"/>
        <n x="97"/>
        <n x="19"/>
      </t>
    </mdx>
    <mdx n="0" f="v">
      <t c="4" si="12">
        <n x="8"/>
        <n x="47"/>
        <n x="97"/>
        <n x="18"/>
      </t>
    </mdx>
    <mdx n="0" f="v">
      <t c="4" si="12">
        <n x="8"/>
        <n x="47"/>
        <n x="81"/>
        <n x="21"/>
      </t>
    </mdx>
    <mdx n="0" f="v">
      <t c="4" si="12">
        <n x="8"/>
        <n x="47"/>
        <n x="72"/>
        <n x="16"/>
      </t>
    </mdx>
    <mdx n="0" f="v">
      <t c="3" si="12">
        <n x="8"/>
        <n x="46"/>
        <n x="17"/>
      </t>
    </mdx>
    <mdx n="0" f="v">
      <t c="3" si="12">
        <n x="8"/>
        <n x="49"/>
        <n x="19"/>
      </t>
    </mdx>
    <mdx n="0" f="v">
      <t c="3" si="12">
        <n x="8"/>
        <n x="49"/>
        <n x="18"/>
      </t>
    </mdx>
    <mdx n="0" f="v">
      <t c="4" si="12">
        <n x="8"/>
        <n x="49"/>
        <n x="67"/>
        <n x="20"/>
      </t>
    </mdx>
    <mdx n="0" f="v">
      <t c="4" si="12">
        <n x="8"/>
        <n x="49"/>
        <n x="88"/>
        <n x="21"/>
      </t>
    </mdx>
    <mdx n="0" f="v">
      <t c="4" si="12">
        <n x="8"/>
        <n x="49"/>
        <n x="100"/>
        <n x="17"/>
      </t>
    </mdx>
    <mdx n="0" f="v">
      <t c="4" si="12">
        <n x="8"/>
        <n x="49"/>
        <n x="100"/>
        <n x="16"/>
      </t>
    </mdx>
    <mdx n="0" f="v">
      <t c="4" si="12">
        <n x="8"/>
        <n x="49"/>
        <n x="65"/>
        <n x="19"/>
      </t>
    </mdx>
    <mdx n="0" f="v">
      <t c="4" si="12">
        <n x="8"/>
        <n x="49"/>
        <n x="65"/>
        <n x="18"/>
      </t>
    </mdx>
    <mdx n="0" f="v">
      <t c="4" si="12">
        <n x="8"/>
        <n x="49"/>
        <n x="83"/>
        <n x="20"/>
      </t>
    </mdx>
    <mdx n="0" f="v">
      <t c="4" si="12">
        <n x="8"/>
        <n x="49"/>
        <n x="73"/>
        <n x="21"/>
      </t>
    </mdx>
    <mdx n="0" f="v">
      <t c="4" si="12">
        <n x="8"/>
        <n x="49"/>
        <n x="91"/>
        <n x="17"/>
      </t>
    </mdx>
    <mdx n="0" f="v">
      <t c="4" si="12">
        <n x="8"/>
        <n x="49"/>
        <n x="91"/>
        <n x="16"/>
      </t>
    </mdx>
    <mdx n="0" f="v">
      <t c="4" si="12">
        <n x="8"/>
        <n x="49"/>
        <n x="64"/>
        <n x="19"/>
      </t>
    </mdx>
    <mdx n="0" f="v">
      <t c="4" si="12">
        <n x="8"/>
        <n x="49"/>
        <n x="64"/>
        <n x="18"/>
      </t>
    </mdx>
    <mdx n="0" f="v">
      <t c="4" si="12">
        <n x="8"/>
        <n x="49"/>
        <n x="66"/>
        <n x="20"/>
      </t>
    </mdx>
    <mdx n="0" f="v">
      <t c="4" si="12">
        <n x="8"/>
        <n x="49"/>
        <n x="87"/>
        <n x="21"/>
      </t>
    </mdx>
    <mdx n="0" f="v">
      <t c="4" si="12">
        <n x="8"/>
        <n x="49"/>
        <n x="94"/>
        <n x="17"/>
      </t>
    </mdx>
    <mdx n="0" f="v">
      <t c="4" si="12">
        <n x="8"/>
        <n x="49"/>
        <n x="94"/>
        <n x="16"/>
      </t>
    </mdx>
    <mdx n="0" f="v">
      <t c="4" si="12">
        <n x="8"/>
        <n x="49"/>
        <n x="63"/>
        <n x="19"/>
      </t>
    </mdx>
    <mdx n="0" f="v">
      <t c="4" si="12">
        <n x="8"/>
        <n x="49"/>
        <n x="63"/>
        <n x="18"/>
      </t>
    </mdx>
    <mdx n="0" f="v">
      <t c="4" si="12">
        <n x="8"/>
        <n x="49"/>
        <n x="82"/>
        <n x="20"/>
      </t>
    </mdx>
    <mdx n="0" f="v">
      <t c="3" si="12">
        <n x="8"/>
        <n x="47"/>
        <n x="21"/>
      </t>
    </mdx>
    <mdx n="0" f="v">
      <t c="4" si="12">
        <n x="8"/>
        <n x="47"/>
        <n x="97"/>
        <n x="17"/>
      </t>
    </mdx>
    <mdx n="0" f="v">
      <t c="4" si="12">
        <n x="8"/>
        <n x="47"/>
        <n x="97"/>
        <n x="16"/>
      </t>
    </mdx>
    <mdx n="0" f="v">
      <t c="4" si="12">
        <n x="8"/>
        <n x="47"/>
        <n x="62"/>
        <n x="19"/>
      </t>
    </mdx>
    <mdx n="0" f="v">
      <t c="4" si="12">
        <n x="8"/>
        <n x="47"/>
        <n x="62"/>
        <n x="18"/>
      </t>
    </mdx>
    <mdx n="0" f="v">
      <t c="4" si="12">
        <n x="8"/>
        <n x="47"/>
        <n x="81"/>
        <n x="20"/>
      </t>
    </mdx>
    <mdx n="0" f="v">
      <t c="4" si="12">
        <n x="8"/>
        <n x="47"/>
        <n x="72"/>
        <n x="21"/>
      </t>
    </mdx>
    <mdx n="0" f="v">
      <t c="4" si="12">
        <n x="8"/>
        <n x="47"/>
        <n x="99"/>
        <n x="17"/>
      </t>
    </mdx>
    <mdx n="0" f="v">
      <t c="4" si="12">
        <n x="8"/>
        <n x="47"/>
        <n x="99"/>
        <n x="16"/>
      </t>
    </mdx>
    <mdx n="0" f="v">
      <t c="4" si="12">
        <n x="8"/>
        <n x="47"/>
        <n x="61"/>
        <n x="19"/>
      </t>
    </mdx>
    <mdx n="0" f="v">
      <t c="4" si="12">
        <n x="8"/>
        <n x="47"/>
        <n x="61"/>
        <n x="18"/>
      </t>
    </mdx>
    <mdx n="0" f="v">
      <t c="4" si="12">
        <n x="8"/>
        <n x="47"/>
        <n x="80"/>
        <n x="20"/>
      </t>
    </mdx>
    <mdx n="0" f="v">
      <t c="3" si="12">
        <n x="8"/>
        <n x="46"/>
        <n x="21"/>
      </t>
    </mdx>
    <mdx n="0" f="v">
      <t c="4" si="12">
        <n x="8"/>
        <n x="46"/>
        <n x="90"/>
        <n x="17"/>
      </t>
    </mdx>
    <mdx n="0" f="v">
      <t c="4" si="12">
        <n x="8"/>
        <n x="46"/>
        <n x="90"/>
        <n x="16"/>
      </t>
    </mdx>
    <mdx n="0" f="v">
      <t c="4" si="12">
        <n x="8"/>
        <n x="46"/>
        <n x="60"/>
        <n x="19"/>
      </t>
    </mdx>
    <mdx n="0" f="v">
      <t c="4" si="12">
        <n x="8"/>
        <n x="46"/>
        <n x="60"/>
        <n x="18"/>
      </t>
    </mdx>
    <mdx n="0" f="v">
      <t c="4" si="12">
        <n x="8"/>
        <n x="46"/>
        <n x="79"/>
        <n x="20"/>
      </t>
    </mdx>
    <mdx n="0" f="v">
      <t c="4" si="12">
        <n x="8"/>
        <n x="46"/>
        <n x="71"/>
        <n x="21"/>
      </t>
    </mdx>
    <mdx n="0" f="v">
      <t c="4" si="12">
        <n x="8"/>
        <n x="46"/>
        <n x="93"/>
        <n x="17"/>
      </t>
    </mdx>
    <mdx n="0" f="v">
      <t c="4" si="12">
        <n x="8"/>
        <n x="46"/>
        <n x="93"/>
        <n x="16"/>
      </t>
    </mdx>
    <mdx n="0" f="v">
      <t c="4" si="12">
        <n x="8"/>
        <n x="46"/>
        <n x="59"/>
        <n x="19"/>
      </t>
    </mdx>
    <mdx n="0" f="v">
      <t c="4" si="12">
        <n x="8"/>
        <n x="46"/>
        <n x="59"/>
        <n x="18"/>
      </t>
    </mdx>
    <mdx n="0" f="v">
      <t c="3" si="12">
        <n x="8"/>
        <n x="48"/>
        <n x="20"/>
      </t>
    </mdx>
    <mdx n="0" f="v">
      <t c="4" si="12">
        <n x="8"/>
        <n x="48"/>
        <n x="86"/>
        <n x="21"/>
      </t>
    </mdx>
    <mdx n="0" f="v">
      <t c="4" si="12">
        <n x="8"/>
        <n x="48"/>
        <n x="96"/>
        <n x="17"/>
      </t>
    </mdx>
    <mdx n="0" f="v">
      <t c="4" si="12">
        <n x="8"/>
        <n x="48"/>
        <n x="96"/>
        <n x="16"/>
      </t>
    </mdx>
    <mdx n="0" f="v">
      <t c="4" si="12">
        <n x="8"/>
        <n x="48"/>
        <n x="58"/>
        <n x="19"/>
      </t>
    </mdx>
    <mdx n="0" f="v">
      <t c="4" si="12">
        <n x="8"/>
        <n x="48"/>
        <n x="58"/>
        <n x="18"/>
      </t>
    </mdx>
    <mdx n="0" f="v">
      <t c="4" si="12">
        <n x="8"/>
        <n x="48"/>
        <n x="78"/>
        <n x="20"/>
      </t>
    </mdx>
    <mdx n="0" f="v">
      <t c="4" si="12">
        <n x="8"/>
        <n x="48"/>
        <n x="70"/>
        <n x="21"/>
      </t>
    </mdx>
    <mdx n="0" f="v">
      <t c="3" si="12">
        <n x="8"/>
        <n x="45"/>
        <n x="17"/>
      </t>
    </mdx>
    <mdx n="0" f="v">
      <t c="3" si="12">
        <n x="8"/>
        <n x="45"/>
        <n x="16"/>
      </t>
    </mdx>
    <mdx n="0" f="v">
      <t c="4" si="12">
        <n x="8"/>
        <n x="45"/>
        <n x="57"/>
        <n x="19"/>
      </t>
    </mdx>
    <mdx n="0" f="v">
      <t c="4" si="12">
        <n x="8"/>
        <n x="45"/>
        <n x="57"/>
        <n x="18"/>
      </t>
    </mdx>
    <mdx n="0" f="v">
      <t c="4" si="12">
        <n x="8"/>
        <n x="45"/>
        <n x="77"/>
        <n x="20"/>
      </t>
    </mdx>
    <mdx n="0" f="v">
      <t c="4" si="12">
        <n x="8"/>
        <n x="45"/>
        <n x="85"/>
        <n x="21"/>
      </t>
    </mdx>
    <mdx n="0" f="v">
      <t c="4" si="12">
        <n x="8"/>
        <n x="45"/>
        <n x="89"/>
        <n x="17"/>
      </t>
    </mdx>
    <mdx n="0" f="v">
      <t c="4" si="12">
        <n x="8"/>
        <n x="45"/>
        <n x="89"/>
        <n x="16"/>
      </t>
    </mdx>
    <mdx n="0" f="v">
      <t c="4" si="12">
        <n x="8"/>
        <n x="45"/>
        <n x="56"/>
        <n x="19"/>
      </t>
    </mdx>
    <mdx n="0" f="v">
      <t c="4" si="12">
        <n x="8"/>
        <n x="45"/>
        <n x="56"/>
        <n x="18"/>
      </t>
    </mdx>
    <mdx n="0" f="v">
      <t c="4" si="12">
        <n x="8"/>
        <n x="45"/>
        <n x="76"/>
        <n x="20"/>
      </t>
    </mdx>
    <mdx n="0" f="v">
      <t c="4" si="12">
        <n x="8"/>
        <n x="45"/>
        <n x="69"/>
        <n x="21"/>
      </t>
    </mdx>
    <mdx n="0" f="v">
      <t c="4" si="12">
        <n x="8"/>
        <n x="45"/>
        <n x="92"/>
        <n x="17"/>
      </t>
    </mdx>
    <mdx n="0" f="v">
      <t c="4" si="12">
        <n x="8"/>
        <n x="45"/>
        <n x="92"/>
        <n x="16"/>
      </t>
    </mdx>
    <mdx n="0" f="v">
      <t c="4" si="12">
        <n x="8"/>
        <n x="45"/>
        <n x="55"/>
        <n x="19"/>
      </t>
    </mdx>
    <mdx n="0" f="v">
      <t c="4" si="12">
        <n x="8"/>
        <n x="45"/>
        <n x="55"/>
        <n x="18"/>
      </t>
    </mdx>
    <mdx n="0" f="v">
      <t c="4" si="12">
        <n x="8"/>
        <n x="45"/>
        <n x="75"/>
        <n x="20"/>
      </t>
    </mdx>
    <mdx n="0" f="v">
      <t c="4" si="12">
        <n x="8"/>
        <n x="45"/>
        <n x="84"/>
        <n x="21"/>
      </t>
    </mdx>
    <mdx n="0" f="v">
      <t c="4" si="12">
        <n x="8"/>
        <n x="45"/>
        <n x="95"/>
        <n x="17"/>
      </t>
    </mdx>
    <mdx n="0" f="v">
      <t c="4" si="12">
        <n x="8"/>
        <n x="45"/>
        <n x="95"/>
        <n x="16"/>
      </t>
    </mdx>
    <mdx n="0" f="v">
      <t c="4" si="12">
        <n x="8"/>
        <n x="45"/>
        <n x="54"/>
        <n x="19"/>
      </t>
    </mdx>
    <mdx n="0" f="v">
      <t c="4" si="12">
        <n x="8"/>
        <n x="45"/>
        <n x="54"/>
        <n x="18"/>
      </t>
    </mdx>
    <mdx n="0" f="v">
      <t c="4" si="12">
        <n x="8"/>
        <n x="45"/>
        <n x="74"/>
        <n x="20"/>
      </t>
    </mdx>
    <mdx n="0" f="v">
      <t c="4" si="12">
        <n x="8"/>
        <n x="45"/>
        <n x="68"/>
        <n x="21"/>
      </t>
    </mdx>
    <mdx n="0" f="v">
      <t c="4" si="12">
        <n x="8"/>
        <n x="45"/>
        <n x="98"/>
        <n x="17"/>
      </t>
    </mdx>
    <mdx n="0" f="v">
      <t c="4" si="12">
        <n x="8"/>
        <n x="45"/>
        <n x="98"/>
        <n x="16"/>
      </t>
    </mdx>
    <mdx n="0" f="v">
      <t c="4" si="12">
        <n x="8"/>
        <n x="45"/>
        <n x="53"/>
        <n x="19"/>
      </t>
    </mdx>
    <mdx n="0" f="v">
      <t c="4" si="12">
        <n x="8"/>
        <n x="45"/>
        <n x="53"/>
        <n x="18"/>
      </t>
    </mdx>
    <mdx n="0" f="v">
      <t c="4" si="12">
        <n x="8"/>
        <n x="47"/>
        <n x="81"/>
        <n x="18"/>
      </t>
    </mdx>
    <mdx n="0" f="v">
      <t c="4" si="12">
        <n x="8"/>
        <n x="47"/>
        <n x="61"/>
        <n x="17"/>
      </t>
    </mdx>
    <mdx n="0" f="v">
      <t c="4" si="12">
        <n x="8"/>
        <n x="47"/>
        <n x="80"/>
        <n x="19"/>
      </t>
    </mdx>
    <mdx n="0" f="v">
      <t c="3" si="12">
        <n x="8"/>
        <n x="46"/>
        <n x="20"/>
      </t>
    </mdx>
    <mdx n="0" f="v">
      <t c="4" si="12">
        <n x="8"/>
        <n x="46"/>
        <n x="90"/>
        <n x="21"/>
      </t>
    </mdx>
    <mdx n="0" f="v">
      <t c="4" si="12">
        <n x="8"/>
        <n x="46"/>
        <n x="60"/>
        <n x="16"/>
      </t>
    </mdx>
    <mdx n="0" f="v">
      <t c="4" si="12">
        <n x="8"/>
        <n x="46"/>
        <n x="79"/>
        <n x="18"/>
      </t>
    </mdx>
    <mdx n="0" f="v">
      <t c="4" si="12">
        <n x="8"/>
        <n x="46"/>
        <n x="59"/>
        <n x="17"/>
      </t>
    </mdx>
    <mdx n="0" f="v">
      <t c="3" si="12">
        <n x="8"/>
        <n x="48"/>
        <n x="19"/>
      </t>
    </mdx>
    <mdx n="0" f="v">
      <t c="4" si="12">
        <n x="8"/>
        <n x="48"/>
        <n x="86"/>
        <n x="20"/>
      </t>
    </mdx>
    <mdx n="0" f="v">
      <t c="4" si="12">
        <n x="8"/>
        <n x="48"/>
        <n x="96"/>
        <n x="21"/>
      </t>
    </mdx>
    <mdx n="0" f="v">
      <t c="4" si="12">
        <n x="8"/>
        <n x="48"/>
        <n x="58"/>
        <n x="16"/>
      </t>
    </mdx>
    <mdx n="0" f="v">
      <t c="4" si="12">
        <n x="8"/>
        <n x="48"/>
        <n x="78"/>
        <n x="18"/>
      </t>
    </mdx>
    <mdx n="0" f="v">
      <t c="4" si="12">
        <n x="8"/>
        <n x="45"/>
        <n x="57"/>
        <n x="17"/>
      </t>
    </mdx>
    <mdx n="0" f="v">
      <t c="4" si="12">
        <n x="8"/>
        <n x="45"/>
        <n x="77"/>
        <n x="19"/>
      </t>
    </mdx>
    <mdx n="0" f="v">
      <t c="4" si="12">
        <n x="8"/>
        <n x="45"/>
        <n x="85"/>
        <n x="20"/>
      </t>
    </mdx>
    <mdx n="0" f="v">
      <t c="4" si="12">
        <n x="8"/>
        <n x="45"/>
        <n x="89"/>
        <n x="21"/>
      </t>
    </mdx>
    <mdx n="0" f="v">
      <t c="4" si="12">
        <n x="8"/>
        <n x="45"/>
        <n x="56"/>
        <n x="16"/>
      </t>
    </mdx>
    <mdx n="0" f="v">
      <t c="4" si="12">
        <n x="8"/>
        <n x="45"/>
        <n x="76"/>
        <n x="18"/>
      </t>
    </mdx>
    <mdx n="0" f="v">
      <t c="4" si="12">
        <n x="8"/>
        <n x="45"/>
        <n x="55"/>
        <n x="17"/>
      </t>
    </mdx>
    <mdx n="0" f="v">
      <t c="4" si="12">
        <n x="8"/>
        <n x="45"/>
        <n x="75"/>
        <n x="19"/>
      </t>
    </mdx>
    <mdx n="0" f="v">
      <t c="4" si="12">
        <n x="8"/>
        <n x="45"/>
        <n x="84"/>
        <n x="20"/>
      </t>
    </mdx>
    <mdx n="0" f="v">
      <t c="4" si="12">
        <n x="8"/>
        <n x="45"/>
        <n x="54"/>
        <n x="17"/>
      </t>
    </mdx>
    <mdx n="0" f="v">
      <t c="4" si="12">
        <n x="8"/>
        <n x="49"/>
        <n x="67"/>
        <n x="17"/>
      </t>
    </mdx>
    <mdx n="0" f="v">
      <t c="4" si="12">
        <n x="8"/>
        <n x="49"/>
        <n x="88"/>
        <n x="18"/>
      </t>
    </mdx>
    <mdx n="0" f="v">
      <t c="4" si="12">
        <n x="8"/>
        <n x="49"/>
        <n x="83"/>
        <n x="17"/>
      </t>
    </mdx>
    <mdx n="0" f="v">
      <t c="4" si="12">
        <n x="8"/>
        <n x="49"/>
        <n x="73"/>
        <n x="18"/>
      </t>
    </mdx>
    <mdx n="0" f="v">
      <t c="4" si="12">
        <n x="8"/>
        <n x="49"/>
        <n x="66"/>
        <n x="17"/>
      </t>
    </mdx>
    <mdx n="0" f="v">
      <t c="4" si="12">
        <n x="8"/>
        <n x="49"/>
        <n x="87"/>
        <n x="19"/>
      </t>
    </mdx>
    <mdx n="0" f="v">
      <t c="4" si="12">
        <n x="8"/>
        <n x="49"/>
        <n x="94"/>
        <n x="20"/>
      </t>
    </mdx>
    <mdx n="0" f="v">
      <t c="4" si="12">
        <n x="8"/>
        <n x="49"/>
        <n x="82"/>
        <n x="17"/>
      </t>
    </mdx>
    <mdx n="0" f="v">
      <t c="3" si="12">
        <n x="8"/>
        <n x="47"/>
        <n x="19"/>
      </t>
    </mdx>
    <mdx n="0" f="v">
      <t c="4" si="12">
        <n x="8"/>
        <n x="47"/>
        <n x="97"/>
        <n x="20"/>
      </t>
    </mdx>
    <mdx n="0" f="v">
      <t c="4" si="12">
        <n x="8"/>
        <n x="47"/>
        <n x="62"/>
        <n x="21"/>
      </t>
    </mdx>
    <mdx n="0" f="v">
      <t c="4" si="12">
        <n x="8"/>
        <n x="47"/>
        <n x="81"/>
        <n x="16"/>
      </t>
    </mdx>
    <mdx n="0" f="v">
      <t c="4" si="12">
        <n x="8"/>
        <n x="47"/>
        <n x="72"/>
        <n x="18"/>
      </t>
    </mdx>
    <mdx n="0" f="v">
      <t c="4" si="12">
        <n x="8"/>
        <n x="47"/>
        <n x="80"/>
        <n x="17"/>
      </t>
    </mdx>
    <mdx n="0" f="v">
      <t c="3" si="12">
        <n x="8"/>
        <n x="46"/>
        <n x="19"/>
      </t>
    </mdx>
    <mdx n="0" f="v">
      <t c="4" si="12">
        <n x="8"/>
        <n x="46"/>
        <n x="90"/>
        <n x="20"/>
      </t>
    </mdx>
    <mdx n="0" f="v">
      <t c="4" si="12">
        <n x="8"/>
        <n x="46"/>
        <n x="60"/>
        <n x="21"/>
      </t>
    </mdx>
    <mdx n="0" f="v">
      <t c="4" si="12">
        <n x="8"/>
        <n x="46"/>
        <n x="71"/>
        <n x="19"/>
      </t>
    </mdx>
    <mdx n="0" f="v">
      <t c="4" si="12">
        <n x="8"/>
        <n x="46"/>
        <n x="93"/>
        <n x="20"/>
      </t>
    </mdx>
    <mdx n="0" f="v">
      <t c="4" si="12">
        <n x="8"/>
        <n x="46"/>
        <n x="59"/>
        <n x="21"/>
      </t>
    </mdx>
    <mdx n="0" f="v">
      <t c="3" si="12">
        <n x="8"/>
        <n x="48"/>
        <n x="16"/>
      </t>
    </mdx>
    <mdx n="0" f="v">
      <t c="4" si="12">
        <n x="8"/>
        <n x="48"/>
        <n x="86"/>
        <n x="18"/>
      </t>
    </mdx>
    <mdx n="0" f="v">
      <t c="4" si="12">
        <n x="8"/>
        <n x="48"/>
        <n x="78"/>
        <n x="17"/>
      </t>
    </mdx>
    <mdx n="0" f="v">
      <t c="4" si="12">
        <n x="8"/>
        <n x="48"/>
        <n x="70"/>
        <n x="19"/>
      </t>
    </mdx>
    <mdx n="0" f="v">
      <t c="3" si="12">
        <n x="8"/>
        <n x="45"/>
        <n x="20"/>
      </t>
    </mdx>
    <mdx n="0" f="v">
      <t c="4" si="12">
        <n x="8"/>
        <n x="45"/>
        <n x="57"/>
        <n x="21"/>
      </t>
    </mdx>
    <mdx n="0" f="v">
      <t c="4" si="12">
        <n x="8"/>
        <n x="45"/>
        <n x="77"/>
        <n x="16"/>
      </t>
    </mdx>
    <mdx n="0" f="v">
      <t c="4" si="12">
        <n x="8"/>
        <n x="45"/>
        <n x="85"/>
        <n x="18"/>
      </t>
    </mdx>
    <mdx n="0" f="v">
      <t c="4" si="12">
        <n x="8"/>
        <n x="45"/>
        <n x="56"/>
        <n x="21"/>
      </t>
    </mdx>
    <mdx n="0" f="v">
      <t c="4" si="12">
        <n x="8"/>
        <n x="49"/>
        <n x="100"/>
        <n x="19"/>
      </t>
    </mdx>
    <mdx n="0" f="v">
      <t c="4" si="12">
        <n x="8"/>
        <n x="49"/>
        <n x="73"/>
        <n x="16"/>
      </t>
    </mdx>
    <mdx n="0" f="v">
      <t c="4" si="12">
        <n x="8"/>
        <n x="49"/>
        <n x="66"/>
        <n x="21"/>
      </t>
    </mdx>
    <mdx n="0" f="v">
      <t c="4" si="12">
        <n x="8"/>
        <n x="49"/>
        <n x="63"/>
        <n x="20"/>
      </t>
    </mdx>
    <mdx n="0" f="v">
      <t c="3" si="12">
        <n x="8"/>
        <n x="47"/>
        <n x="17"/>
      </t>
    </mdx>
    <mdx n="0" f="v">
      <t c="4" si="12">
        <n x="8"/>
        <n x="47"/>
        <n x="62"/>
        <n x="20"/>
      </t>
    </mdx>
    <mdx n="0" f="v">
      <t c="4" si="12">
        <n x="8"/>
        <n x="47"/>
        <n x="72"/>
        <n x="17"/>
      </t>
    </mdx>
    <mdx n="0" f="v">
      <t c="4" si="12">
        <n x="8"/>
        <n x="47"/>
        <n x="99"/>
        <n x="19"/>
      </t>
    </mdx>
    <mdx n="0" f="v">
      <t c="4" si="12">
        <n x="8"/>
        <n x="47"/>
        <n x="99"/>
        <n x="18"/>
      </t>
    </mdx>
    <mdx n="0" f="v">
      <t c="4" si="12">
        <n x="8"/>
        <n x="47"/>
        <n x="61"/>
        <n x="20"/>
      </t>
    </mdx>
    <mdx n="0" f="v">
      <t c="4" si="12">
        <n x="8"/>
        <n x="47"/>
        <n x="80"/>
        <n x="21"/>
      </t>
    </mdx>
    <mdx n="0" f="v">
      <t c="3" si="12">
        <n x="8"/>
        <n x="46"/>
        <n x="16"/>
      </t>
    </mdx>
    <mdx n="0" f="v">
      <t c="4" si="12">
        <n x="8"/>
        <n x="46"/>
        <n x="90"/>
        <n x="19"/>
      </t>
    </mdx>
    <mdx n="0" f="v">
      <t c="4" si="12">
        <n x="8"/>
        <n x="46"/>
        <n x="90"/>
        <n x="18"/>
      </t>
    </mdx>
    <mdx n="0" f="v">
      <t c="4" si="12">
        <n x="8"/>
        <n x="46"/>
        <n x="60"/>
        <n x="20"/>
      </t>
    </mdx>
    <mdx n="0" f="v">
      <t c="4" si="12">
        <n x="8"/>
        <n x="46"/>
        <n x="79"/>
        <n x="21"/>
      </t>
    </mdx>
    <mdx n="0" f="v">
      <t c="4" si="12">
        <n x="8"/>
        <n x="46"/>
        <n x="71"/>
        <n x="17"/>
      </t>
    </mdx>
    <mdx n="0" f="v">
      <t c="4" si="12">
        <n x="8"/>
        <n x="46"/>
        <n x="71"/>
        <n x="16"/>
      </t>
    </mdx>
    <mdx n="0" f="v">
      <t c="4" si="12">
        <n x="8"/>
        <n x="46"/>
        <n x="93"/>
        <n x="19"/>
      </t>
    </mdx>
    <mdx n="0" f="v">
      <t c="4" si="12">
        <n x="8"/>
        <n x="46"/>
        <n x="93"/>
        <n x="18"/>
      </t>
    </mdx>
    <mdx n="0" f="v">
      <t c="4" si="12">
        <n x="8"/>
        <n x="46"/>
        <n x="59"/>
        <n x="20"/>
      </t>
    </mdx>
    <mdx n="0" f="v">
      <t c="3" si="12">
        <n x="8"/>
        <n x="48"/>
        <n x="21"/>
      </t>
    </mdx>
    <mdx n="0" f="v">
      <t c="4" si="12">
        <n x="8"/>
        <n x="48"/>
        <n x="86"/>
        <n x="17"/>
      </t>
    </mdx>
    <mdx n="0" f="v">
      <t c="4" si="12">
        <n x="8"/>
        <n x="48"/>
        <n x="86"/>
        <n x="16"/>
      </t>
    </mdx>
    <mdx n="0" f="v">
      <t c="4" si="12">
        <n x="8"/>
        <n x="48"/>
        <n x="96"/>
        <n x="19"/>
      </t>
    </mdx>
    <mdx n="0" f="v">
      <t c="4" si="12">
        <n x="8"/>
        <n x="48"/>
        <n x="96"/>
        <n x="18"/>
      </t>
    </mdx>
    <mdx n="0" f="v">
      <t c="4" si="12">
        <n x="8"/>
        <n x="48"/>
        <n x="58"/>
        <n x="20"/>
      </t>
    </mdx>
    <mdx n="0" f="v">
      <t c="4" si="12">
        <n x="8"/>
        <n x="48"/>
        <n x="78"/>
        <n x="21"/>
      </t>
    </mdx>
    <mdx n="0" f="v">
      <t c="4" si="12">
        <n x="8"/>
        <n x="48"/>
        <n x="70"/>
        <n x="17"/>
      </t>
    </mdx>
    <mdx n="0" f="v">
      <t c="4" si="12">
        <n x="8"/>
        <n x="48"/>
        <n x="70"/>
        <n x="16"/>
      </t>
    </mdx>
    <mdx n="0" f="v">
      <t c="3" si="12">
        <n x="8"/>
        <n x="45"/>
        <n x="19"/>
      </t>
    </mdx>
    <mdx n="0" f="v">
      <t c="3" si="12">
        <n x="8"/>
        <n x="45"/>
        <n x="18"/>
      </t>
    </mdx>
    <mdx n="0" f="v">
      <t c="4" si="12">
        <n x="8"/>
        <n x="45"/>
        <n x="57"/>
        <n x="20"/>
      </t>
    </mdx>
    <mdx n="0" f="v">
      <t c="4" si="12">
        <n x="8"/>
        <n x="45"/>
        <n x="77"/>
        <n x="21"/>
      </t>
    </mdx>
    <mdx n="0" f="v">
      <t c="4" si="12">
        <n x="8"/>
        <n x="45"/>
        <n x="85"/>
        <n x="17"/>
      </t>
    </mdx>
    <mdx n="0" f="v">
      <t c="4" si="12">
        <n x="8"/>
        <n x="45"/>
        <n x="85"/>
        <n x="16"/>
      </t>
    </mdx>
    <mdx n="0" f="v">
      <t c="4" si="12">
        <n x="8"/>
        <n x="45"/>
        <n x="89"/>
        <n x="19"/>
      </t>
    </mdx>
    <mdx n="0" f="v">
      <t c="4" si="12">
        <n x="8"/>
        <n x="45"/>
        <n x="89"/>
        <n x="18"/>
      </t>
    </mdx>
    <mdx n="0" f="v">
      <t c="4" si="12">
        <n x="8"/>
        <n x="45"/>
        <n x="56"/>
        <n x="20"/>
      </t>
    </mdx>
    <mdx n="0" f="v">
      <t c="4" si="12">
        <n x="8"/>
        <n x="45"/>
        <n x="76"/>
        <n x="21"/>
      </t>
    </mdx>
    <mdx n="0" f="v">
      <t c="4" si="12">
        <n x="8"/>
        <n x="45"/>
        <n x="69"/>
        <n x="17"/>
      </t>
    </mdx>
    <mdx n="0" f="v">
      <t c="4" si="12">
        <n x="8"/>
        <n x="45"/>
        <n x="69"/>
        <n x="16"/>
      </t>
    </mdx>
    <mdx n="0" f="v">
      <t c="4" si="12">
        <n x="8"/>
        <n x="45"/>
        <n x="92"/>
        <n x="19"/>
      </t>
    </mdx>
    <mdx n="0" f="v">
      <t c="4" si="12">
        <n x="8"/>
        <n x="45"/>
        <n x="92"/>
        <n x="18"/>
      </t>
    </mdx>
    <mdx n="0" f="v">
      <t c="4" si="12">
        <n x="8"/>
        <n x="45"/>
        <n x="55"/>
        <n x="20"/>
      </t>
    </mdx>
    <mdx n="0" f="v">
      <t c="4" si="12">
        <n x="8"/>
        <n x="45"/>
        <n x="75"/>
        <n x="21"/>
      </t>
    </mdx>
    <mdx n="0" f="v">
      <t c="4" si="12">
        <n x="8"/>
        <n x="45"/>
        <n x="84"/>
        <n x="17"/>
      </t>
    </mdx>
    <mdx n="0" f="v">
      <t c="4" si="12">
        <n x="8"/>
        <n x="45"/>
        <n x="84"/>
        <n x="16"/>
      </t>
    </mdx>
    <mdx n="0" f="v">
      <t c="4" si="12">
        <n x="8"/>
        <n x="45"/>
        <n x="95"/>
        <n x="19"/>
      </t>
    </mdx>
    <mdx n="0" f="v">
      <t c="4" si="12">
        <n x="8"/>
        <n x="45"/>
        <n x="95"/>
        <n x="18"/>
      </t>
    </mdx>
    <mdx n="0" f="v">
      <t c="4" si="12">
        <n x="8"/>
        <n x="45"/>
        <n x="54"/>
        <n x="20"/>
      </t>
    </mdx>
    <mdx n="0" f="v">
      <t c="4" si="12">
        <n x="8"/>
        <n x="45"/>
        <n x="74"/>
        <n x="21"/>
      </t>
    </mdx>
    <mdx n="0" f="v">
      <t c="4" si="12">
        <n x="8"/>
        <n x="45"/>
        <n x="68"/>
        <n x="17"/>
      </t>
    </mdx>
    <mdx n="0" f="v">
      <t c="4" si="12">
        <n x="8"/>
        <n x="45"/>
        <n x="68"/>
        <n x="16"/>
      </t>
    </mdx>
    <mdx n="0" f="v">
      <t c="4" si="12">
        <n x="8"/>
        <n x="45"/>
        <n x="98"/>
        <n x="19"/>
      </t>
    </mdx>
    <mdx n="0" f="v">
      <t c="4" si="12">
        <n x="8"/>
        <n x="45"/>
        <n x="98"/>
        <n x="18"/>
      </t>
    </mdx>
    <mdx n="0" f="v">
      <t c="4" si="12">
        <n x="8"/>
        <n x="45"/>
        <n x="53"/>
        <n x="20"/>
      </t>
    </mdx>
    <mdx n="0" f="v">
      <t c="4" si="12">
        <n x="8"/>
        <n x="45"/>
        <n x="74"/>
        <n x="17"/>
      </t>
    </mdx>
    <mdx n="0" f="v">
      <t c="4" si="12">
        <n x="8"/>
        <n x="45"/>
        <n x="74"/>
        <n x="16"/>
      </t>
    </mdx>
    <mdx n="0" f="v">
      <t c="4" si="12">
        <n x="8"/>
        <n x="45"/>
        <n x="76"/>
        <n x="17"/>
      </t>
    </mdx>
    <mdx n="0" f="v">
      <t c="4" si="12">
        <n x="8"/>
        <n x="45"/>
        <n x="76"/>
        <n x="16"/>
      </t>
    </mdx>
    <mdx n="0" f="v">
      <t c="4" si="12">
        <n x="8"/>
        <n x="46"/>
        <n x="79"/>
        <n x="17"/>
      </t>
    </mdx>
    <mdx n="0" f="v">
      <t c="4" si="12">
        <n x="8"/>
        <n x="46"/>
        <n x="79"/>
        <n x="16"/>
      </t>
    </mdx>
    <mdx n="0" f="v">
      <t c="4" si="12">
        <n x="8"/>
        <n x="47"/>
        <n x="81"/>
        <n x="17"/>
      </t>
    </mdx>
    <mdx n="0" f="v">
      <t c="4" si="12">
        <n x="8"/>
        <n x="45"/>
        <n x="77"/>
        <n x="17"/>
      </t>
    </mdx>
    <mdx n="0" f="v">
      <t c="3" si="12">
        <n x="8"/>
        <n x="48"/>
        <n x="17"/>
      </t>
    </mdx>
    <mdx n="0" f="v">
      <t c="4" si="12">
        <n x="8"/>
        <n x="45"/>
        <n x="75"/>
        <n x="17"/>
      </t>
    </mdx>
    <mdx n="0" f="v">
      <t c="4" si="12">
        <n x="8"/>
        <n x="45"/>
        <n x="84"/>
        <n x="19"/>
      </t>
    </mdx>
    <mdx n="0" f="v">
      <t c="4" si="12">
        <n x="8"/>
        <n x="45"/>
        <n x="84"/>
        <n x="18"/>
      </t>
    </mdx>
    <mdx n="0" f="v">
      <t c="4" si="12">
        <n x="8"/>
        <n x="48"/>
        <n x="86"/>
        <n x="19"/>
      </t>
    </mdx>
    <mdx n="0" f="v">
      <t c="3" si="12">
        <n x="8"/>
        <n x="47"/>
        <n x="18"/>
      </t>
    </mdx>
    <mdx n="0" f="v">
      <t c="4" si="12">
        <n x="8"/>
        <n x="49"/>
        <n x="83"/>
        <n x="18"/>
      </t>
    </mdx>
    <mdx n="0" f="v">
      <t c="4" si="12">
        <n x="8"/>
        <n x="47"/>
        <n x="80"/>
        <n x="18"/>
      </t>
    </mdx>
    <mdx n="0" f="v">
      <t c="3" si="12">
        <n x="8"/>
        <n x="48"/>
        <n x="18"/>
      </t>
    </mdx>
    <mdx n="0" f="v">
      <t c="4" si="12">
        <n x="8"/>
        <n x="45"/>
        <n x="77"/>
        <n x="18"/>
      </t>
    </mdx>
    <mdx n="0" f="v">
      <t c="4" si="12">
        <n x="8"/>
        <n x="45"/>
        <n x="75"/>
        <n x="18"/>
      </t>
    </mdx>
    <mdx n="0" f="v">
      <t c="4" si="12">
        <n x="8"/>
        <n x="45"/>
        <n x="74"/>
        <n x="18"/>
      </t>
    </mdx>
    <mdx n="0" f="v">
      <t c="4" si="12">
        <n x="8"/>
        <n x="45"/>
        <n x="68"/>
        <n x="20"/>
      </t>
    </mdx>
    <mdx n="0" f="v">
      <t c="4" si="12">
        <n x="8"/>
        <n x="45"/>
        <n x="68"/>
        <n x="19"/>
      </t>
    </mdx>
    <mdx n="0" f="v">
      <t c="4" si="12">
        <n x="8"/>
        <n x="45"/>
        <n x="68"/>
        <n x="18"/>
      </t>
    </mdx>
    <mdx n="0" f="v">
      <t c="4" si="12">
        <n x="8"/>
        <n x="48"/>
        <n x="70"/>
        <n x="20"/>
      </t>
    </mdx>
    <mdx n="0" f="v">
      <t c="4" si="12">
        <n x="8"/>
        <n x="48"/>
        <n x="70"/>
        <n x="18"/>
      </t>
    </mdx>
    <mdx n="0" f="v">
      <t c="4" si="12">
        <n x="8"/>
        <n x="47"/>
        <n x="72"/>
        <n x="20"/>
      </t>
    </mdx>
    <mdx n="0" f="v">
      <t c="4" si="12">
        <n x="8"/>
        <n x="47"/>
        <n x="72"/>
        <n x="19"/>
      </t>
    </mdx>
    <mdx n="0" f="v">
      <t c="4" si="12">
        <n x="8"/>
        <n x="45"/>
        <n x="85"/>
        <n x="19"/>
      </t>
    </mdx>
    <mdx n="0" f="v">
      <t c="3" si="12">
        <n x="8"/>
        <n x="46"/>
        <n x="18"/>
      </t>
    </mdx>
    <mdx n="0" f="v">
      <t c="4" si="12">
        <n x="8"/>
        <n x="49"/>
        <n x="73"/>
        <n x="20"/>
      </t>
    </mdx>
    <mdx n="0" f="v">
      <t c="4" si="12">
        <n x="8"/>
        <n x="49"/>
        <n x="73"/>
        <n x="19"/>
      </t>
    </mdx>
    <mdx n="0" f="v">
      <t c="4" si="12">
        <n x="8"/>
        <n x="45"/>
        <n x="69"/>
        <n x="20"/>
      </t>
    </mdx>
    <mdx n="0" f="v">
      <t c="4" si="12">
        <n x="8"/>
        <n x="45"/>
        <n x="69"/>
        <n x="19"/>
      </t>
    </mdx>
    <mdx n="0" f="v">
      <t c="4" si="12">
        <n x="8"/>
        <n x="45"/>
        <n x="69"/>
        <n x="18"/>
      </t>
    </mdx>
    <mdx n="0" f="v">
      <t c="4" si="12">
        <n x="8"/>
        <n x="46"/>
        <n x="71"/>
        <n x="20"/>
      </t>
    </mdx>
    <mdx n="0" f="v">
      <t c="4" si="12">
        <n x="8"/>
        <n x="46"/>
        <n x="71"/>
        <n x="18"/>
      </t>
    </mdx>
    <mdx n="0" f="v">
      <t c="4" si="12">
        <n x="8"/>
        <n x="49"/>
        <n x="87"/>
        <n x="20"/>
      </t>
    </mdx>
    <mdx n="0" f="v">
      <t c="4" si="12">
        <n x="8"/>
        <n x="49"/>
        <n x="87"/>
        <n x="18"/>
      </t>
    </mdx>
    <mdx n="0" f="v">
      <t c="4" si="12">
        <n x="8"/>
        <n x="49"/>
        <n x="83"/>
        <n x="19"/>
      </t>
    </mdx>
    <mdx n="0" f="v">
      <t c="4" si="12">
        <n x="8"/>
        <n x="49"/>
        <n x="66"/>
        <n x="19"/>
      </t>
    </mdx>
    <mdx n="0" f="v">
      <t c="4" si="12">
        <n x="8"/>
        <n x="49"/>
        <n x="88"/>
        <n x="19"/>
      </t>
    </mdx>
    <mdx n="0" f="v">
      <t c="4" si="12">
        <n x="8"/>
        <n x="49"/>
        <n x="82"/>
        <n x="19"/>
      </t>
    </mdx>
    <mdx n="0" f="v">
      <t c="4" si="12">
        <n x="8"/>
        <n x="49"/>
        <n x="67"/>
        <n x="19"/>
      </t>
    </mdx>
    <mdx n="0" f="v">
      <t c="4" si="12">
        <n x="8"/>
        <n x="47"/>
        <n x="81"/>
        <n x="19"/>
      </t>
    </mdx>
    <mdx n="0" f="v">
      <t c="4" si="12">
        <n x="8"/>
        <n x="46"/>
        <n x="79"/>
        <n x="19"/>
      </t>
    </mdx>
    <mdx n="0" f="v">
      <t c="4" si="12">
        <n x="8"/>
        <n x="48"/>
        <n x="78"/>
        <n x="19"/>
      </t>
    </mdx>
    <mdx n="0" f="v">
      <t c="4" si="12">
        <n x="8"/>
        <n x="45"/>
        <n x="76"/>
        <n x="19"/>
      </t>
    </mdx>
    <mdx n="0" f="v">
      <t c="4" si="12">
        <n x="8"/>
        <n x="45"/>
        <n x="74"/>
        <n x="19"/>
      </t>
    </mdx>
    <mdx n="0" f="v">
      <t c="3" si="12">
        <n x="8"/>
        <n x="26"/>
        <n x="17"/>
      </t>
    </mdx>
    <mdx n="0" f="v">
      <t c="3" si="12">
        <n x="8"/>
        <n x="26"/>
        <n x="19"/>
      </t>
    </mdx>
    <mdx n="0" f="v">
      <t c="3" si="12">
        <n x="8"/>
        <n x="26"/>
        <n x="20"/>
      </t>
    </mdx>
    <mdx n="0" f="v">
      <t c="3" si="12">
        <n x="8"/>
        <n x="26"/>
        <n x="21"/>
      </t>
    </mdx>
    <mdx n="0" f="v">
      <t c="3" si="12">
        <n x="8"/>
        <n x="26"/>
        <n x="16"/>
      </t>
    </mdx>
    <mdx n="0" f="v">
      <t c="3" si="12">
        <n x="8"/>
        <n x="26"/>
        <n x="18"/>
      </t>
    </mdx>
    <mdx n="0" f="v">
      <t c="3" si="12">
        <n x="8"/>
        <n x="36"/>
        <n x="17"/>
      </t>
    </mdx>
    <mdx n="0" f="v">
      <t c="3" si="12">
        <n x="8"/>
        <n x="36"/>
        <n x="19"/>
      </t>
    </mdx>
    <mdx n="0" f="v">
      <t c="3" si="12">
        <n x="8"/>
        <n x="36"/>
        <n x="20"/>
      </t>
    </mdx>
    <mdx n="0" f="v">
      <t c="3" si="12">
        <n x="8"/>
        <n x="36"/>
        <n x="21"/>
      </t>
    </mdx>
    <mdx n="0" f="v">
      <t c="3" si="12">
        <n x="8"/>
        <n x="36"/>
        <n x="16"/>
      </t>
    </mdx>
    <mdx n="0" f="v">
      <t c="3" si="12">
        <n x="8"/>
        <n x="36"/>
        <n x="18"/>
      </t>
    </mdx>
    <mdx n="0" f="v">
      <t c="3" si="12">
        <n x="8"/>
        <n x="25"/>
        <n x="17"/>
      </t>
    </mdx>
    <mdx n="0" f="v">
      <t c="3" si="12">
        <n x="8"/>
        <n x="25"/>
        <n x="19"/>
      </t>
    </mdx>
    <mdx n="0" f="v">
      <t c="3" si="12">
        <n x="8"/>
        <n x="25"/>
        <n x="20"/>
      </t>
    </mdx>
    <mdx n="0" f="v">
      <t c="3" si="12">
        <n x="8"/>
        <n x="25"/>
        <n x="21"/>
      </t>
    </mdx>
    <mdx n="0" f="v">
      <t c="3" si="12">
        <n x="8"/>
        <n x="25"/>
        <n x="16"/>
      </t>
    </mdx>
    <mdx n="0" f="v">
      <t c="3" si="12">
        <n x="8"/>
        <n x="25"/>
        <n x="18"/>
      </t>
    </mdx>
    <mdx n="0" f="v">
      <t c="3" si="12">
        <n x="8"/>
        <n x="29"/>
        <n x="17"/>
      </t>
    </mdx>
    <mdx n="0" f="v">
      <t c="3" si="12">
        <n x="8"/>
        <n x="29"/>
        <n x="19"/>
      </t>
    </mdx>
    <mdx n="0" f="v">
      <t c="3" si="12">
        <n x="8"/>
        <n x="29"/>
        <n x="20"/>
      </t>
    </mdx>
    <mdx n="0" f="v">
      <t c="3" si="12">
        <n x="8"/>
        <n x="29"/>
        <n x="21"/>
      </t>
    </mdx>
    <mdx n="0" f="v">
      <t c="3" si="12">
        <n x="8"/>
        <n x="29"/>
        <n x="16"/>
      </t>
    </mdx>
    <mdx n="0" f="v">
      <t c="3" si="12">
        <n x="8"/>
        <n x="29"/>
        <n x="18"/>
      </t>
    </mdx>
    <mdx n="0" f="v">
      <t c="3" si="12">
        <n x="8"/>
        <n x="32"/>
        <n x="17"/>
      </t>
    </mdx>
    <mdx n="0" f="v">
      <t c="3" si="12">
        <n x="8"/>
        <n x="32"/>
        <n x="19"/>
      </t>
    </mdx>
    <mdx n="0" f="v">
      <t c="3" si="12">
        <n x="8"/>
        <n x="32"/>
        <n x="20"/>
      </t>
    </mdx>
    <mdx n="0" f="v">
      <t c="3" si="12">
        <n x="8"/>
        <n x="32"/>
        <n x="21"/>
      </t>
    </mdx>
    <mdx n="0" f="v">
      <t c="3" si="12">
        <n x="8"/>
        <n x="32"/>
        <n x="16"/>
      </t>
    </mdx>
    <mdx n="0" f="v">
      <t c="3" si="12">
        <n x="8"/>
        <n x="32"/>
        <n x="18"/>
      </t>
    </mdx>
    <mdx n="0" f="v">
      <t c="3" si="12">
        <n x="8"/>
        <n x="35"/>
        <n x="17"/>
      </t>
    </mdx>
    <mdx n="0" f="v">
      <t c="3" si="12">
        <n x="8"/>
        <n x="35"/>
        <n x="19"/>
      </t>
    </mdx>
    <mdx n="0" f="v">
      <t c="3" si="12">
        <n x="8"/>
        <n x="35"/>
        <n x="20"/>
      </t>
    </mdx>
    <mdx n="0" f="v">
      <t c="3" si="12">
        <n x="8"/>
        <n x="35"/>
        <n x="21"/>
      </t>
    </mdx>
    <mdx n="0" f="v">
      <t c="3" si="12">
        <n x="8"/>
        <n x="35"/>
        <n x="16"/>
      </t>
    </mdx>
    <mdx n="0" f="v">
      <t c="3" si="12">
        <n x="8"/>
        <n x="35"/>
        <n x="18"/>
      </t>
    </mdx>
    <mdx n="0" f="v">
      <t c="3" si="12">
        <n x="8"/>
        <n x="24"/>
        <n x="17"/>
      </t>
    </mdx>
    <mdx n="0" f="v">
      <t c="3" si="12">
        <n x="8"/>
        <n x="24"/>
        <n x="19"/>
      </t>
    </mdx>
    <mdx n="0" f="v">
      <t c="3" si="12">
        <n x="8"/>
        <n x="24"/>
        <n x="20"/>
      </t>
    </mdx>
    <mdx n="0" f="v">
      <t c="3" si="12">
        <n x="8"/>
        <n x="24"/>
        <n x="21"/>
      </t>
    </mdx>
    <mdx n="0" f="v">
      <t c="3" si="12">
        <n x="8"/>
        <n x="24"/>
        <n x="16"/>
      </t>
    </mdx>
    <mdx n="0" f="v">
      <t c="3" si="12">
        <n x="8"/>
        <n x="24"/>
        <n x="18"/>
      </t>
    </mdx>
    <mdx n="0" f="v">
      <t c="3" si="12">
        <n x="8"/>
        <n x="28"/>
        <n x="17"/>
      </t>
    </mdx>
    <mdx n="0" f="v">
      <t c="3" si="12">
        <n x="8"/>
        <n x="28"/>
        <n x="19"/>
      </t>
    </mdx>
    <mdx n="0" f="v">
      <t c="3" si="12">
        <n x="8"/>
        <n x="28"/>
        <n x="20"/>
      </t>
    </mdx>
    <mdx n="0" f="v">
      <t c="3" si="12">
        <n x="8"/>
        <n x="28"/>
        <n x="21"/>
      </t>
    </mdx>
    <mdx n="0" f="v">
      <t c="3" si="12">
        <n x="8"/>
        <n x="28"/>
        <n x="16"/>
      </t>
    </mdx>
    <mdx n="0" f="v">
      <t c="3" si="12">
        <n x="8"/>
        <n x="28"/>
        <n x="18"/>
      </t>
    </mdx>
    <mdx n="0" f="v">
      <t c="3" si="12">
        <n x="8"/>
        <n x="31"/>
        <n x="17"/>
      </t>
    </mdx>
    <mdx n="0" f="v">
      <t c="3" si="12">
        <n x="8"/>
        <n x="31"/>
        <n x="19"/>
      </t>
    </mdx>
    <mdx n="0" f="v">
      <t c="3" si="12">
        <n x="8"/>
        <n x="31"/>
        <n x="20"/>
      </t>
    </mdx>
    <mdx n="0" f="v">
      <t c="3" si="12">
        <n x="8"/>
        <n x="31"/>
        <n x="21"/>
      </t>
    </mdx>
    <mdx n="0" f="v">
      <t c="3" si="12">
        <n x="8"/>
        <n x="31"/>
        <n x="16"/>
      </t>
    </mdx>
    <mdx n="0" f="v">
      <t c="3" si="12">
        <n x="8"/>
        <n x="31"/>
        <n x="18"/>
      </t>
    </mdx>
    <mdx n="0" f="v">
      <t c="3" si="12">
        <n x="8"/>
        <n x="34"/>
        <n x="17"/>
      </t>
    </mdx>
    <mdx n="0" f="v">
      <t c="3" si="12">
        <n x="8"/>
        <n x="34"/>
        <n x="19"/>
      </t>
    </mdx>
    <mdx n="0" f="v">
      <t c="3" si="12">
        <n x="8"/>
        <n x="34"/>
        <n x="20"/>
      </t>
    </mdx>
    <mdx n="0" f="v">
      <t c="3" si="12">
        <n x="8"/>
        <n x="34"/>
        <n x="21"/>
      </t>
    </mdx>
    <mdx n="0" f="v">
      <t c="3" si="12">
        <n x="8"/>
        <n x="34"/>
        <n x="16"/>
      </t>
    </mdx>
    <mdx n="0" f="v">
      <t c="3" si="12">
        <n x="8"/>
        <n x="34"/>
        <n x="18"/>
      </t>
    </mdx>
    <mdx n="0" f="v">
      <t c="3" si="12">
        <n x="8"/>
        <n x="23"/>
        <n x="17"/>
      </t>
    </mdx>
    <mdx n="0" f="v">
      <t c="3" si="12">
        <n x="8"/>
        <n x="23"/>
        <n x="19"/>
      </t>
    </mdx>
    <mdx n="0" f="v">
      <t c="3" si="12">
        <n x="8"/>
        <n x="23"/>
        <n x="20"/>
      </t>
    </mdx>
    <mdx n="0" f="v">
      <t c="3" si="12">
        <n x="8"/>
        <n x="23"/>
        <n x="21"/>
      </t>
    </mdx>
    <mdx n="0" f="v">
      <t c="3" si="12">
        <n x="8"/>
        <n x="23"/>
        <n x="16"/>
      </t>
    </mdx>
    <mdx n="0" f="v">
      <t c="3" si="12">
        <n x="8"/>
        <n x="23"/>
        <n x="18"/>
      </t>
    </mdx>
    <mdx n="0" f="v">
      <t c="3" si="12">
        <n x="8"/>
        <n x="27"/>
        <n x="17"/>
      </t>
    </mdx>
    <mdx n="0" f="v">
      <t c="3" si="12">
        <n x="8"/>
        <n x="27"/>
        <n x="19"/>
      </t>
    </mdx>
    <mdx n="0" f="v">
      <t c="3" si="12">
        <n x="8"/>
        <n x="27"/>
        <n x="20"/>
      </t>
    </mdx>
    <mdx n="0" f="v">
      <t c="3" si="12">
        <n x="8"/>
        <n x="27"/>
        <n x="21"/>
      </t>
    </mdx>
    <mdx n="0" f="v">
      <t c="3" si="12">
        <n x="8"/>
        <n x="27"/>
        <n x="16"/>
      </t>
    </mdx>
    <mdx n="0" f="v">
      <t c="3" si="12">
        <n x="8"/>
        <n x="27"/>
        <n x="18"/>
      </t>
    </mdx>
    <mdx n="0" f="v">
      <t c="3" si="12">
        <n x="8"/>
        <n x="30"/>
        <n x="17"/>
      </t>
    </mdx>
    <mdx n="0" f="v">
      <t c="3" si="12">
        <n x="8"/>
        <n x="30"/>
        <n x="19"/>
      </t>
    </mdx>
    <mdx n="0" f="v">
      <t c="3" si="12">
        <n x="8"/>
        <n x="30"/>
        <n x="20"/>
      </t>
    </mdx>
    <mdx n="0" f="v">
      <t c="3" si="12">
        <n x="8"/>
        <n x="30"/>
        <n x="21"/>
      </t>
    </mdx>
    <mdx n="0" f="v">
      <t c="3" si="12">
        <n x="8"/>
        <n x="30"/>
        <n x="16"/>
      </t>
    </mdx>
    <mdx n="0" f="v">
      <t c="3" si="12">
        <n x="8"/>
        <n x="30"/>
        <n x="18"/>
      </t>
    </mdx>
    <mdx n="0" f="v">
      <t c="3" si="12">
        <n x="8"/>
        <n x="33"/>
        <n x="17"/>
      </t>
    </mdx>
    <mdx n="0" f="v">
      <t c="3" si="12">
        <n x="8"/>
        <n x="33"/>
        <n x="19"/>
      </t>
    </mdx>
    <mdx n="0" f="v">
      <t c="3" si="12">
        <n x="8"/>
        <n x="33"/>
        <n x="20"/>
      </t>
    </mdx>
    <mdx n="0" f="v">
      <t c="3" si="12">
        <n x="8"/>
        <n x="33"/>
        <n x="21"/>
      </t>
    </mdx>
    <mdx n="0" f="v">
      <t c="3" si="12">
        <n x="8"/>
        <n x="33"/>
        <n x="16"/>
      </t>
    </mdx>
    <mdx n="0" f="v">
      <t c="3" si="12">
        <n x="8"/>
        <n x="33"/>
        <n x="18"/>
      </t>
    </mdx>
    <mdx n="0" f="v">
      <t c="3" si="12">
        <n x="8"/>
        <n x="22"/>
        <n x="17"/>
      </t>
    </mdx>
    <mdx n="0" f="v">
      <t c="3" si="12">
        <n x="8"/>
        <n x="22"/>
        <n x="19"/>
      </t>
    </mdx>
    <mdx n="0" f="v">
      <t c="3" si="12">
        <n x="8"/>
        <n x="22"/>
        <n x="20"/>
      </t>
    </mdx>
    <mdx n="0" f="v">
      <t c="3" si="12">
        <n x="8"/>
        <n x="22"/>
        <n x="21"/>
      </t>
    </mdx>
    <mdx n="0" f="v">
      <t c="3" si="12">
        <n x="8"/>
        <n x="22"/>
        <n x="16"/>
      </t>
    </mdx>
    <mdx n="0" f="v">
      <t c="3" si="12">
        <n x="8"/>
        <n x="22"/>
        <n x="18"/>
      </t>
    </mdx>
    <mdx n="0" f="v">
      <t c="3" si="12">
        <n x="8"/>
        <n x="38"/>
        <n x="17"/>
      </t>
    </mdx>
    <mdx n="0" f="v">
      <t c="3" si="12">
        <n x="8"/>
        <n x="38"/>
        <n x="19"/>
      </t>
    </mdx>
    <mdx n="0" f="v">
      <t c="3" si="12">
        <n x="8"/>
        <n x="38"/>
        <n x="20"/>
      </t>
    </mdx>
    <mdx n="0" f="v">
      <t c="3" si="12">
        <n x="8"/>
        <n x="38"/>
        <n x="21"/>
      </t>
    </mdx>
    <mdx n="0" f="v">
      <t c="3" si="12">
        <n x="8"/>
        <n x="38"/>
        <n x="16"/>
      </t>
    </mdx>
    <mdx n="0" f="v">
      <t c="3" si="12">
        <n x="8"/>
        <n x="38"/>
        <n x="18"/>
      </t>
    </mdx>
    <mdx n="0" f="v">
      <t c="3" si="12">
        <n x="8"/>
        <n x="40"/>
        <n x="17"/>
      </t>
    </mdx>
    <mdx n="0" f="v">
      <t c="3" si="12">
        <n x="8"/>
        <n x="40"/>
        <n x="19"/>
      </t>
    </mdx>
    <mdx n="0" f="v">
      <t c="3" si="12">
        <n x="8"/>
        <n x="40"/>
        <n x="20"/>
      </t>
    </mdx>
    <mdx n="0" f="v">
      <t c="3" si="12">
        <n x="8"/>
        <n x="40"/>
        <n x="21"/>
      </t>
    </mdx>
    <mdx n="0" f="v">
      <t c="3" si="12">
        <n x="8"/>
        <n x="40"/>
        <n x="16"/>
      </t>
    </mdx>
    <mdx n="0" f="v">
      <t c="3" si="12">
        <n x="8"/>
        <n x="40"/>
        <n x="18"/>
      </t>
    </mdx>
    <mdx n="0" f="v">
      <t c="3" si="12">
        <n x="8"/>
        <n x="42"/>
        <n x="17"/>
      </t>
    </mdx>
    <mdx n="0" f="v">
      <t c="3" si="12">
        <n x="8"/>
        <n x="42"/>
        <n x="19"/>
      </t>
    </mdx>
    <mdx n="0" f="v">
      <t c="3" si="12">
        <n x="8"/>
        <n x="42"/>
        <n x="20"/>
      </t>
    </mdx>
    <mdx n="0" f="v">
      <t c="3" si="12">
        <n x="8"/>
        <n x="42"/>
        <n x="21"/>
      </t>
    </mdx>
    <mdx n="0" f="v">
      <t c="3" si="12">
        <n x="8"/>
        <n x="42"/>
        <n x="16"/>
      </t>
    </mdx>
    <mdx n="0" f="v">
      <t c="3" si="12">
        <n x="8"/>
        <n x="42"/>
        <n x="18"/>
      </t>
    </mdx>
    <mdx n="0" f="v">
      <t c="3" si="12">
        <n x="8"/>
        <n x="44"/>
        <n x="17"/>
      </t>
    </mdx>
    <mdx n="0" f="v">
      <t c="3" si="12">
        <n x="8"/>
        <n x="44"/>
        <n x="19"/>
      </t>
    </mdx>
    <mdx n="0" f="v">
      <t c="3" si="12">
        <n x="8"/>
        <n x="44"/>
        <n x="20"/>
      </t>
    </mdx>
    <mdx n="0" f="v">
      <t c="3" si="12">
        <n x="8"/>
        <n x="44"/>
        <n x="21"/>
      </t>
    </mdx>
    <mdx n="0" f="v">
      <t c="3" si="12">
        <n x="8"/>
        <n x="44"/>
        <n x="16"/>
      </t>
    </mdx>
    <mdx n="0" f="v">
      <t c="3" si="12">
        <n x="8"/>
        <n x="44"/>
        <n x="18"/>
      </t>
    </mdx>
    <mdx n="0" f="v">
      <t c="3" si="12">
        <n x="8"/>
        <n x="37"/>
        <n x="17"/>
      </t>
    </mdx>
    <mdx n="0" f="v">
      <t c="3" si="12">
        <n x="8"/>
        <n x="37"/>
        <n x="19"/>
      </t>
    </mdx>
    <mdx n="0" f="v">
      <t c="3" si="12">
        <n x="8"/>
        <n x="37"/>
        <n x="20"/>
      </t>
    </mdx>
    <mdx n="0" f="v">
      <t c="3" si="12">
        <n x="8"/>
        <n x="37"/>
        <n x="21"/>
      </t>
    </mdx>
    <mdx n="0" f="v">
      <t c="3" si="12">
        <n x="8"/>
        <n x="37"/>
        <n x="16"/>
      </t>
    </mdx>
    <mdx n="0" f="v">
      <t c="3" si="12">
        <n x="8"/>
        <n x="37"/>
        <n x="18"/>
      </t>
    </mdx>
    <mdx n="0" f="v">
      <t c="3" si="12">
        <n x="8"/>
        <n x="39"/>
        <n x="17"/>
      </t>
    </mdx>
    <mdx n="0" f="v">
      <t c="3" si="12">
        <n x="8"/>
        <n x="39"/>
        <n x="19"/>
      </t>
    </mdx>
    <mdx n="0" f="v">
      <t c="3" si="12">
        <n x="8"/>
        <n x="39"/>
        <n x="20"/>
      </t>
    </mdx>
    <mdx n="0" f="v">
      <t c="3" si="12">
        <n x="8"/>
        <n x="39"/>
        <n x="21"/>
      </t>
    </mdx>
    <mdx n="0" f="v">
      <t c="3" si="12">
        <n x="8"/>
        <n x="39"/>
        <n x="16"/>
      </t>
    </mdx>
    <mdx n="0" f="v">
      <t c="3" si="12">
        <n x="8"/>
        <n x="39"/>
        <n x="18"/>
      </t>
    </mdx>
    <mdx n="0" f="v">
      <t c="3" si="12">
        <n x="8"/>
        <n x="41"/>
        <n x="17"/>
      </t>
    </mdx>
    <mdx n="0" f="v">
      <t c="3" si="12">
        <n x="8"/>
        <n x="41"/>
        <n x="19"/>
      </t>
    </mdx>
    <mdx n="0" f="v">
      <t c="3" si="12">
        <n x="8"/>
        <n x="41"/>
        <n x="20"/>
      </t>
    </mdx>
    <mdx n="0" f="v">
      <t c="3" si="12">
        <n x="8"/>
        <n x="41"/>
        <n x="21"/>
      </t>
    </mdx>
    <mdx n="0" f="v">
      <t c="3" si="12">
        <n x="8"/>
        <n x="41"/>
        <n x="16"/>
      </t>
    </mdx>
    <mdx n="0" f="v">
      <t c="3" si="12">
        <n x="8"/>
        <n x="41"/>
        <n x="18"/>
      </t>
    </mdx>
    <mdx n="0" f="v">
      <t c="3" si="12">
        <n x="8"/>
        <n x="43"/>
        <n x="17"/>
      </t>
    </mdx>
    <mdx n="0" f="v">
      <t c="3" si="12">
        <n x="8"/>
        <n x="43"/>
        <n x="19"/>
      </t>
    </mdx>
    <mdx n="0" f="v">
      <t c="3" si="12">
        <n x="8"/>
        <n x="43"/>
        <n x="20"/>
      </t>
    </mdx>
    <mdx n="0" f="v">
      <t c="3" si="12">
        <n x="8"/>
        <n x="43"/>
        <n x="21"/>
      </t>
    </mdx>
    <mdx n="0" f="v">
      <t c="3" si="12">
        <n x="8"/>
        <n x="43"/>
        <n x="16"/>
      </t>
    </mdx>
    <mdx n="0" f="v">
      <t c="3" si="12">
        <n x="8"/>
        <n x="43"/>
        <n x="18"/>
      </t>
    </mdx>
    <mdx n="0" f="v">
      <t c="4" si="12">
        <n x="8"/>
        <n x="49"/>
        <n x="38"/>
        <n x="17"/>
      </t>
    </mdx>
    <mdx n="0" f="v">
      <t c="4" si="12">
        <n x="8"/>
        <n x="49"/>
        <n x="38"/>
        <n x="19"/>
      </t>
    </mdx>
    <mdx n="0" f="v">
      <t c="4" si="12">
        <n x="8"/>
        <n x="49"/>
        <n x="38"/>
        <n x="20"/>
      </t>
    </mdx>
    <mdx n="0" f="v">
      <t c="4" si="12">
        <n x="8"/>
        <n x="49"/>
        <n x="38"/>
        <n x="21"/>
      </t>
    </mdx>
    <mdx n="0" f="v">
      <t c="4" si="12">
        <n x="8"/>
        <n x="49"/>
        <n x="38"/>
        <n x="16"/>
      </t>
    </mdx>
    <mdx n="0" f="v">
      <t c="4" si="12">
        <n x="8"/>
        <n x="49"/>
        <n x="38"/>
        <n x="18"/>
      </t>
    </mdx>
    <mdx n="0" f="v">
      <t c="4" si="12">
        <n x="8"/>
        <n x="49"/>
        <n x="40"/>
        <n x="17"/>
      </t>
    </mdx>
    <mdx n="0" f="v">
      <t c="4" si="12">
        <n x="8"/>
        <n x="49"/>
        <n x="40"/>
        <n x="19"/>
      </t>
    </mdx>
    <mdx n="0" f="v">
      <t c="4" si="12">
        <n x="8"/>
        <n x="49"/>
        <n x="40"/>
        <n x="20"/>
      </t>
    </mdx>
    <mdx n="0" f="v">
      <t c="4" si="12">
        <n x="8"/>
        <n x="49"/>
        <n x="40"/>
        <n x="21"/>
      </t>
    </mdx>
    <mdx n="0" f="v">
      <t c="4" si="12">
        <n x="8"/>
        <n x="49"/>
        <n x="40"/>
        <n x="16"/>
      </t>
    </mdx>
    <mdx n="0" f="v">
      <t c="4" si="12">
        <n x="8"/>
        <n x="49"/>
        <n x="40"/>
        <n x="18"/>
      </t>
    </mdx>
    <mdx n="0" f="v">
      <t c="4" si="12">
        <n x="8"/>
        <n x="49"/>
        <n x="42"/>
        <n x="17"/>
      </t>
    </mdx>
    <mdx n="0" f="v">
      <t c="4" si="12">
        <n x="8"/>
        <n x="49"/>
        <n x="42"/>
        <n x="19"/>
      </t>
    </mdx>
    <mdx n="0" f="v">
      <t c="4" si="12">
        <n x="8"/>
        <n x="49"/>
        <n x="42"/>
        <n x="20"/>
      </t>
    </mdx>
    <mdx n="0" f="v">
      <t c="4" si="12">
        <n x="8"/>
        <n x="49"/>
        <n x="42"/>
        <n x="21"/>
      </t>
    </mdx>
    <mdx n="0" f="v">
      <t c="4" si="12">
        <n x="8"/>
        <n x="49"/>
        <n x="42"/>
        <n x="16"/>
      </t>
    </mdx>
    <mdx n="0" f="v">
      <t c="4" si="12">
        <n x="8"/>
        <n x="49"/>
        <n x="42"/>
        <n x="18"/>
      </t>
    </mdx>
    <mdx n="0" f="v">
      <t c="4" si="12">
        <n x="8"/>
        <n x="49"/>
        <n x="44"/>
        <n x="17"/>
      </t>
    </mdx>
    <mdx n="0" f="v">
      <t c="4" si="12">
        <n x="8"/>
        <n x="49"/>
        <n x="44"/>
        <n x="19"/>
      </t>
    </mdx>
    <mdx n="0" f="v">
      <t c="4" si="12">
        <n x="8"/>
        <n x="49"/>
        <n x="44"/>
        <n x="20"/>
      </t>
    </mdx>
    <mdx n="0" f="v">
      <t c="4" si="12">
        <n x="8"/>
        <n x="49"/>
        <n x="44"/>
        <n x="21"/>
      </t>
    </mdx>
    <mdx n="0" f="v">
      <t c="4" si="12">
        <n x="8"/>
        <n x="49"/>
        <n x="44"/>
        <n x="16"/>
      </t>
    </mdx>
    <mdx n="0" f="v">
      <t c="4" si="12">
        <n x="8"/>
        <n x="49"/>
        <n x="44"/>
        <n x="18"/>
      </t>
    </mdx>
    <mdx n="0" f="v">
      <t c="4" si="12">
        <n x="8"/>
        <n x="49"/>
        <n x="37"/>
        <n x="17"/>
      </t>
    </mdx>
    <mdx n="0" f="v">
      <t c="4" si="12">
        <n x="8"/>
        <n x="49"/>
        <n x="37"/>
        <n x="19"/>
      </t>
    </mdx>
    <mdx n="0" f="v">
      <t c="4" si="12">
        <n x="8"/>
        <n x="49"/>
        <n x="37"/>
        <n x="20"/>
      </t>
    </mdx>
    <mdx n="0" f="v">
      <t c="4" si="12">
        <n x="8"/>
        <n x="49"/>
        <n x="37"/>
        <n x="21"/>
      </t>
    </mdx>
    <mdx n="0" f="v">
      <t c="4" si="12">
        <n x="8"/>
        <n x="49"/>
        <n x="37"/>
        <n x="16"/>
      </t>
    </mdx>
    <mdx n="0" f="v">
      <t c="4" si="12">
        <n x="8"/>
        <n x="49"/>
        <n x="37"/>
        <n x="18"/>
      </t>
    </mdx>
    <mdx n="0" f="v">
      <t c="4" si="12">
        <n x="8"/>
        <n x="49"/>
        <n x="39"/>
        <n x="17"/>
      </t>
    </mdx>
    <mdx n="0" f="v">
      <t c="4" si="12">
        <n x="8"/>
        <n x="49"/>
        <n x="39"/>
        <n x="19"/>
      </t>
    </mdx>
    <mdx n="0" f="v">
      <t c="4" si="12">
        <n x="8"/>
        <n x="49"/>
        <n x="39"/>
        <n x="20"/>
      </t>
    </mdx>
    <mdx n="0" f="v">
      <t c="4" si="12">
        <n x="8"/>
        <n x="49"/>
        <n x="39"/>
        <n x="21"/>
      </t>
    </mdx>
    <mdx n="0" f="v">
      <t c="4" si="12">
        <n x="8"/>
        <n x="49"/>
        <n x="39"/>
        <n x="16"/>
      </t>
    </mdx>
    <mdx n="0" f="v">
      <t c="4" si="12">
        <n x="8"/>
        <n x="49"/>
        <n x="39"/>
        <n x="18"/>
      </t>
    </mdx>
    <mdx n="0" f="v">
      <t c="4" si="12">
        <n x="8"/>
        <n x="49"/>
        <n x="41"/>
        <n x="17"/>
      </t>
    </mdx>
    <mdx n="0" f="v">
      <t c="4" si="12">
        <n x="8"/>
        <n x="49"/>
        <n x="41"/>
        <n x="19"/>
      </t>
    </mdx>
    <mdx n="0" f="v">
      <t c="4" si="12">
        <n x="8"/>
        <n x="49"/>
        <n x="41"/>
        <n x="20"/>
      </t>
    </mdx>
    <mdx n="0" f="v">
      <t c="4" si="12">
        <n x="8"/>
        <n x="49"/>
        <n x="41"/>
        <n x="21"/>
      </t>
    </mdx>
    <mdx n="0" f="v">
      <t c="4" si="12">
        <n x="8"/>
        <n x="49"/>
        <n x="41"/>
        <n x="16"/>
      </t>
    </mdx>
    <mdx n="0" f="v">
      <t c="4" si="12">
        <n x="8"/>
        <n x="49"/>
        <n x="41"/>
        <n x="18"/>
      </t>
    </mdx>
    <mdx n="0" f="v">
      <t c="4" si="12">
        <n x="8"/>
        <n x="49"/>
        <n x="43"/>
        <n x="17"/>
      </t>
    </mdx>
    <mdx n="0" f="v">
      <t c="4" si="12">
        <n x="8"/>
        <n x="49"/>
        <n x="43"/>
        <n x="19"/>
      </t>
    </mdx>
    <mdx n="0" f="v">
      <t c="4" si="12">
        <n x="8"/>
        <n x="49"/>
        <n x="43"/>
        <n x="20"/>
      </t>
    </mdx>
    <mdx n="0" f="v">
      <t c="4" si="12">
        <n x="8"/>
        <n x="49"/>
        <n x="43"/>
        <n x="21"/>
      </t>
    </mdx>
    <mdx n="0" f="v">
      <t c="4" si="12">
        <n x="8"/>
        <n x="49"/>
        <n x="43"/>
        <n x="16"/>
      </t>
    </mdx>
    <mdx n="0" f="v">
      <t c="4" si="12">
        <n x="8"/>
        <n x="49"/>
        <n x="43"/>
        <n x="18"/>
      </t>
    </mdx>
    <mdx n="0" f="v">
      <t c="4" si="12">
        <n x="8"/>
        <n x="47"/>
        <n x="38"/>
        <n x="17"/>
      </t>
    </mdx>
    <mdx n="0" f="v">
      <t c="4" si="12">
        <n x="8"/>
        <n x="47"/>
        <n x="38"/>
        <n x="19"/>
      </t>
    </mdx>
    <mdx n="0" f="v">
      <t c="4" si="12">
        <n x="8"/>
        <n x="47"/>
        <n x="38"/>
        <n x="20"/>
      </t>
    </mdx>
    <mdx n="0" f="v">
      <t c="4" si="12">
        <n x="8"/>
        <n x="47"/>
        <n x="38"/>
        <n x="21"/>
      </t>
    </mdx>
    <mdx n="0" f="v">
      <t c="4" si="12">
        <n x="8"/>
        <n x="47"/>
        <n x="38"/>
        <n x="16"/>
      </t>
    </mdx>
    <mdx n="0" f="v">
      <t c="4" si="12">
        <n x="8"/>
        <n x="47"/>
        <n x="38"/>
        <n x="18"/>
      </t>
    </mdx>
    <mdx n="0" f="v">
      <t c="4" si="12">
        <n x="8"/>
        <n x="47"/>
        <n x="40"/>
        <n x="17"/>
      </t>
    </mdx>
    <mdx n="0" f="v">
      <t c="4" si="12">
        <n x="8"/>
        <n x="47"/>
        <n x="40"/>
        <n x="19"/>
      </t>
    </mdx>
    <mdx n="0" f="v">
      <t c="4" si="12">
        <n x="8"/>
        <n x="47"/>
        <n x="40"/>
        <n x="20"/>
      </t>
    </mdx>
    <mdx n="0" f="v">
      <t c="4" si="12">
        <n x="8"/>
        <n x="47"/>
        <n x="40"/>
        <n x="21"/>
      </t>
    </mdx>
    <mdx n="0" f="v">
      <t c="4" si="12">
        <n x="8"/>
        <n x="47"/>
        <n x="40"/>
        <n x="16"/>
      </t>
    </mdx>
    <mdx n="0" f="v">
      <t c="4" si="12">
        <n x="8"/>
        <n x="47"/>
        <n x="40"/>
        <n x="18"/>
      </t>
    </mdx>
    <mdx n="0" f="v">
      <t c="4" si="12">
        <n x="8"/>
        <n x="47"/>
        <n x="42"/>
        <n x="17"/>
      </t>
    </mdx>
    <mdx n="0" f="v">
      <t c="4" si="12">
        <n x="8"/>
        <n x="47"/>
        <n x="42"/>
        <n x="19"/>
      </t>
    </mdx>
    <mdx n="0" f="v">
      <t c="4" si="12">
        <n x="8"/>
        <n x="47"/>
        <n x="42"/>
        <n x="20"/>
      </t>
    </mdx>
    <mdx n="0" f="v">
      <t c="4" si="12">
        <n x="8"/>
        <n x="47"/>
        <n x="42"/>
        <n x="21"/>
      </t>
    </mdx>
    <mdx n="0" f="v">
      <t c="4" si="12">
        <n x="8"/>
        <n x="47"/>
        <n x="42"/>
        <n x="16"/>
      </t>
    </mdx>
    <mdx n="0" f="v">
      <t c="4" si="12">
        <n x="8"/>
        <n x="47"/>
        <n x="42"/>
        <n x="18"/>
      </t>
    </mdx>
    <mdx n="0" f="v">
      <t c="4" si="12">
        <n x="8"/>
        <n x="47"/>
        <n x="44"/>
        <n x="17"/>
      </t>
    </mdx>
    <mdx n="0" f="v">
      <t c="4" si="12">
        <n x="8"/>
        <n x="47"/>
        <n x="44"/>
        <n x="19"/>
      </t>
    </mdx>
    <mdx n="0" f="v">
      <t c="4" si="12">
        <n x="8"/>
        <n x="47"/>
        <n x="44"/>
        <n x="20"/>
      </t>
    </mdx>
    <mdx n="0" f="v">
      <t c="4" si="12">
        <n x="8"/>
        <n x="47"/>
        <n x="44"/>
        <n x="21"/>
      </t>
    </mdx>
    <mdx n="0" f="v">
      <t c="4" si="12">
        <n x="8"/>
        <n x="47"/>
        <n x="44"/>
        <n x="16"/>
      </t>
    </mdx>
    <mdx n="0" f="v">
      <t c="4" si="12">
        <n x="8"/>
        <n x="47"/>
        <n x="44"/>
        <n x="18"/>
      </t>
    </mdx>
    <mdx n="0" f="v">
      <t c="4" si="12">
        <n x="8"/>
        <n x="47"/>
        <n x="37"/>
        <n x="17"/>
      </t>
    </mdx>
    <mdx n="0" f="v">
      <t c="4" si="12">
        <n x="8"/>
        <n x="47"/>
        <n x="37"/>
        <n x="19"/>
      </t>
    </mdx>
    <mdx n="0" f="v">
      <t c="4" si="12">
        <n x="8"/>
        <n x="47"/>
        <n x="37"/>
        <n x="20"/>
      </t>
    </mdx>
    <mdx n="0" f="v">
      <t c="4" si="12">
        <n x="8"/>
        <n x="47"/>
        <n x="37"/>
        <n x="21"/>
      </t>
    </mdx>
    <mdx n="0" f="v">
      <t c="4" si="12">
        <n x="8"/>
        <n x="47"/>
        <n x="37"/>
        <n x="16"/>
      </t>
    </mdx>
    <mdx n="0" f="v">
      <t c="4" si="12">
        <n x="8"/>
        <n x="47"/>
        <n x="37"/>
        <n x="18"/>
      </t>
    </mdx>
    <mdx n="0" f="v">
      <t c="4" si="12">
        <n x="8"/>
        <n x="47"/>
        <n x="39"/>
        <n x="17"/>
      </t>
    </mdx>
    <mdx n="0" f="v">
      <t c="4" si="12">
        <n x="8"/>
        <n x="47"/>
        <n x="39"/>
        <n x="19"/>
      </t>
    </mdx>
    <mdx n="0" f="v">
      <t c="4" si="12">
        <n x="8"/>
        <n x="47"/>
        <n x="39"/>
        <n x="20"/>
      </t>
    </mdx>
    <mdx n="0" f="v">
      <t c="4" si="12">
        <n x="8"/>
        <n x="47"/>
        <n x="39"/>
        <n x="21"/>
      </t>
    </mdx>
    <mdx n="0" f="v">
      <t c="4" si="12">
        <n x="8"/>
        <n x="47"/>
        <n x="39"/>
        <n x="16"/>
      </t>
    </mdx>
    <mdx n="0" f="v">
      <t c="4" si="12">
        <n x="8"/>
        <n x="47"/>
        <n x="39"/>
        <n x="18"/>
      </t>
    </mdx>
    <mdx n="0" f="v">
      <t c="4" si="12">
        <n x="8"/>
        <n x="47"/>
        <n x="41"/>
        <n x="17"/>
      </t>
    </mdx>
    <mdx n="0" f="v">
      <t c="4" si="12">
        <n x="8"/>
        <n x="47"/>
        <n x="41"/>
        <n x="19"/>
      </t>
    </mdx>
    <mdx n="0" f="v">
      <t c="4" si="12">
        <n x="8"/>
        <n x="47"/>
        <n x="41"/>
        <n x="20"/>
      </t>
    </mdx>
    <mdx n="0" f="v">
      <t c="4" si="12">
        <n x="8"/>
        <n x="47"/>
        <n x="41"/>
        <n x="21"/>
      </t>
    </mdx>
    <mdx n="0" f="v">
      <t c="4" si="12">
        <n x="8"/>
        <n x="47"/>
        <n x="41"/>
        <n x="16"/>
      </t>
    </mdx>
    <mdx n="0" f="v">
      <t c="4" si="12">
        <n x="8"/>
        <n x="47"/>
        <n x="41"/>
        <n x="18"/>
      </t>
    </mdx>
    <mdx n="0" f="v">
      <t c="4" si="12">
        <n x="8"/>
        <n x="47"/>
        <n x="43"/>
        <n x="17"/>
      </t>
    </mdx>
    <mdx n="0" f="v">
      <t c="4" si="12">
        <n x="8"/>
        <n x="47"/>
        <n x="43"/>
        <n x="19"/>
      </t>
    </mdx>
    <mdx n="0" f="v">
      <t c="4" si="12">
        <n x="8"/>
        <n x="47"/>
        <n x="43"/>
        <n x="20"/>
      </t>
    </mdx>
    <mdx n="0" f="v">
      <t c="4" si="12">
        <n x="8"/>
        <n x="47"/>
        <n x="43"/>
        <n x="21"/>
      </t>
    </mdx>
    <mdx n="0" f="v">
      <t c="4" si="12">
        <n x="8"/>
        <n x="47"/>
        <n x="43"/>
        <n x="16"/>
      </t>
    </mdx>
    <mdx n="0" f="v">
      <t c="4" si="12">
        <n x="8"/>
        <n x="47"/>
        <n x="43"/>
        <n x="18"/>
      </t>
    </mdx>
    <mdx n="0" f="v">
      <t c="4" si="12">
        <n x="8"/>
        <n x="46"/>
        <n x="38"/>
        <n x="17"/>
      </t>
    </mdx>
    <mdx n="0" f="v">
      <t c="4" si="12">
        <n x="8"/>
        <n x="46"/>
        <n x="38"/>
        <n x="19"/>
      </t>
    </mdx>
    <mdx n="0" f="v">
      <t c="4" si="12">
        <n x="8"/>
        <n x="46"/>
        <n x="38"/>
        <n x="20"/>
      </t>
    </mdx>
    <mdx n="0" f="v">
      <t c="4" si="12">
        <n x="8"/>
        <n x="46"/>
        <n x="38"/>
        <n x="21"/>
      </t>
    </mdx>
    <mdx n="0" f="v">
      <t c="4" si="12">
        <n x="8"/>
        <n x="46"/>
        <n x="38"/>
        <n x="16"/>
      </t>
    </mdx>
    <mdx n="0" f="v">
      <t c="4" si="12">
        <n x="8"/>
        <n x="46"/>
        <n x="38"/>
        <n x="18"/>
      </t>
    </mdx>
    <mdx n="0" f="v">
      <t c="4" si="12">
        <n x="8"/>
        <n x="46"/>
        <n x="40"/>
        <n x="17"/>
      </t>
    </mdx>
    <mdx n="0" f="v">
      <t c="4" si="12">
        <n x="8"/>
        <n x="46"/>
        <n x="40"/>
        <n x="19"/>
      </t>
    </mdx>
    <mdx n="0" f="v">
      <t c="4" si="12">
        <n x="8"/>
        <n x="46"/>
        <n x="40"/>
        <n x="20"/>
      </t>
    </mdx>
    <mdx n="0" f="v">
      <t c="4" si="12">
        <n x="8"/>
        <n x="46"/>
        <n x="40"/>
        <n x="21"/>
      </t>
    </mdx>
    <mdx n="0" f="v">
      <t c="4" si="12">
        <n x="8"/>
        <n x="46"/>
        <n x="40"/>
        <n x="16"/>
      </t>
    </mdx>
    <mdx n="0" f="v">
      <t c="4" si="12">
        <n x="8"/>
        <n x="46"/>
        <n x="40"/>
        <n x="18"/>
      </t>
    </mdx>
    <mdx n="0" f="v">
      <t c="4" si="12">
        <n x="8"/>
        <n x="46"/>
        <n x="42"/>
        <n x="17"/>
      </t>
    </mdx>
    <mdx n="0" f="v">
      <t c="4" si="12">
        <n x="8"/>
        <n x="46"/>
        <n x="42"/>
        <n x="19"/>
      </t>
    </mdx>
    <mdx n="0" f="v">
      <t c="4" si="12">
        <n x="8"/>
        <n x="46"/>
        <n x="42"/>
        <n x="20"/>
      </t>
    </mdx>
    <mdx n="0" f="v">
      <t c="4" si="12">
        <n x="8"/>
        <n x="46"/>
        <n x="42"/>
        <n x="21"/>
      </t>
    </mdx>
    <mdx n="0" f="v">
      <t c="4" si="12">
        <n x="8"/>
        <n x="46"/>
        <n x="42"/>
        <n x="16"/>
      </t>
    </mdx>
    <mdx n="0" f="v">
      <t c="4" si="12">
        <n x="8"/>
        <n x="46"/>
        <n x="42"/>
        <n x="18"/>
      </t>
    </mdx>
    <mdx n="0" f="v">
      <t c="4" si="12">
        <n x="8"/>
        <n x="46"/>
        <n x="44"/>
        <n x="17"/>
      </t>
    </mdx>
    <mdx n="0" f="v">
      <t c="4" si="12">
        <n x="8"/>
        <n x="46"/>
        <n x="44"/>
        <n x="19"/>
      </t>
    </mdx>
    <mdx n="0" f="v">
      <t c="4" si="12">
        <n x="8"/>
        <n x="46"/>
        <n x="44"/>
        <n x="20"/>
      </t>
    </mdx>
    <mdx n="0" f="v">
      <t c="4" si="12">
        <n x="8"/>
        <n x="46"/>
        <n x="44"/>
        <n x="21"/>
      </t>
    </mdx>
    <mdx n="0" f="v">
      <t c="4" si="12">
        <n x="8"/>
        <n x="46"/>
        <n x="44"/>
        <n x="16"/>
      </t>
    </mdx>
    <mdx n="0" f="v">
      <t c="4" si="12">
        <n x="8"/>
        <n x="46"/>
        <n x="44"/>
        <n x="18"/>
      </t>
    </mdx>
    <mdx n="0" f="v">
      <t c="4" si="12">
        <n x="8"/>
        <n x="46"/>
        <n x="37"/>
        <n x="17"/>
      </t>
    </mdx>
    <mdx n="0" f="v">
      <t c="4" si="12">
        <n x="8"/>
        <n x="46"/>
        <n x="37"/>
        <n x="19"/>
      </t>
    </mdx>
    <mdx n="0" f="v">
      <t c="4" si="12">
        <n x="8"/>
        <n x="46"/>
        <n x="37"/>
        <n x="20"/>
      </t>
    </mdx>
    <mdx n="0" f="v">
      <t c="4" si="12">
        <n x="8"/>
        <n x="46"/>
        <n x="37"/>
        <n x="21"/>
      </t>
    </mdx>
    <mdx n="0" f="v">
      <t c="4" si="12">
        <n x="8"/>
        <n x="46"/>
        <n x="37"/>
        <n x="16"/>
      </t>
    </mdx>
    <mdx n="0" f="v">
      <t c="4" si="12">
        <n x="8"/>
        <n x="46"/>
        <n x="37"/>
        <n x="18"/>
      </t>
    </mdx>
    <mdx n="0" f="v">
      <t c="4" si="12">
        <n x="8"/>
        <n x="46"/>
        <n x="39"/>
        <n x="17"/>
      </t>
    </mdx>
    <mdx n="0" f="v">
      <t c="4" si="12">
        <n x="8"/>
        <n x="46"/>
        <n x="39"/>
        <n x="19"/>
      </t>
    </mdx>
    <mdx n="0" f="v">
      <t c="4" si="12">
        <n x="8"/>
        <n x="46"/>
        <n x="39"/>
        <n x="20"/>
      </t>
    </mdx>
    <mdx n="0" f="v">
      <t c="4" si="12">
        <n x="8"/>
        <n x="46"/>
        <n x="39"/>
        <n x="21"/>
      </t>
    </mdx>
    <mdx n="0" f="v">
      <t c="4" si="12">
        <n x="8"/>
        <n x="46"/>
        <n x="39"/>
        <n x="16"/>
      </t>
    </mdx>
    <mdx n="0" f="v">
      <t c="4" si="12">
        <n x="8"/>
        <n x="46"/>
        <n x="39"/>
        <n x="18"/>
      </t>
    </mdx>
    <mdx n="0" f="v">
      <t c="4" si="12">
        <n x="8"/>
        <n x="46"/>
        <n x="41"/>
        <n x="17"/>
      </t>
    </mdx>
    <mdx n="0" f="v">
      <t c="4" si="12">
        <n x="8"/>
        <n x="46"/>
        <n x="41"/>
        <n x="19"/>
      </t>
    </mdx>
    <mdx n="0" f="v">
      <t c="4" si="12">
        <n x="8"/>
        <n x="46"/>
        <n x="41"/>
        <n x="20"/>
      </t>
    </mdx>
    <mdx n="0" f="v">
      <t c="4" si="12">
        <n x="8"/>
        <n x="46"/>
        <n x="41"/>
        <n x="21"/>
      </t>
    </mdx>
    <mdx n="0" f="v">
      <t c="4" si="12">
        <n x="8"/>
        <n x="46"/>
        <n x="41"/>
        <n x="16"/>
      </t>
    </mdx>
    <mdx n="0" f="v">
      <t c="4" si="12">
        <n x="8"/>
        <n x="46"/>
        <n x="41"/>
        <n x="18"/>
      </t>
    </mdx>
    <mdx n="0" f="v">
      <t c="4" si="12">
        <n x="8"/>
        <n x="46"/>
        <n x="43"/>
        <n x="17"/>
      </t>
    </mdx>
    <mdx n="0" f="v">
      <t c="4" si="12">
        <n x="8"/>
        <n x="46"/>
        <n x="43"/>
        <n x="19"/>
      </t>
    </mdx>
    <mdx n="0" f="v">
      <t c="4" si="12">
        <n x="8"/>
        <n x="46"/>
        <n x="43"/>
        <n x="20"/>
      </t>
    </mdx>
    <mdx n="0" f="v">
      <t c="4" si="12">
        <n x="8"/>
        <n x="46"/>
        <n x="43"/>
        <n x="21"/>
      </t>
    </mdx>
    <mdx n="0" f="v">
      <t c="4" si="12">
        <n x="8"/>
        <n x="46"/>
        <n x="43"/>
        <n x="16"/>
      </t>
    </mdx>
    <mdx n="0" f="v">
      <t c="4" si="12">
        <n x="8"/>
        <n x="46"/>
        <n x="43"/>
        <n x="18"/>
      </t>
    </mdx>
    <mdx n="0" f="v">
      <t c="4" si="12">
        <n x="8"/>
        <n x="48"/>
        <n x="38"/>
        <n x="17"/>
      </t>
    </mdx>
    <mdx n="0" f="v">
      <t c="4" si="12">
        <n x="8"/>
        <n x="48"/>
        <n x="38"/>
        <n x="19"/>
      </t>
    </mdx>
    <mdx n="0" f="v">
      <t c="4" si="12">
        <n x="8"/>
        <n x="48"/>
        <n x="38"/>
        <n x="20"/>
      </t>
    </mdx>
    <mdx n="0" f="v">
      <t c="4" si="12">
        <n x="8"/>
        <n x="48"/>
        <n x="38"/>
        <n x="21"/>
      </t>
    </mdx>
    <mdx n="0" f="v">
      <t c="4" si="12">
        <n x="8"/>
        <n x="48"/>
        <n x="38"/>
        <n x="16"/>
      </t>
    </mdx>
    <mdx n="0" f="v">
      <t c="4" si="12">
        <n x="8"/>
        <n x="48"/>
        <n x="38"/>
        <n x="18"/>
      </t>
    </mdx>
    <mdx n="0" f="v">
      <t c="4" si="12">
        <n x="8"/>
        <n x="48"/>
        <n x="40"/>
        <n x="17"/>
      </t>
    </mdx>
    <mdx n="0" f="v">
      <t c="4" si="12">
        <n x="8"/>
        <n x="48"/>
        <n x="40"/>
        <n x="19"/>
      </t>
    </mdx>
    <mdx n="0" f="v">
      <t c="4" si="12">
        <n x="8"/>
        <n x="48"/>
        <n x="40"/>
        <n x="20"/>
      </t>
    </mdx>
    <mdx n="0" f="v">
      <t c="4" si="12">
        <n x="8"/>
        <n x="48"/>
        <n x="40"/>
        <n x="21"/>
      </t>
    </mdx>
    <mdx n="0" f="v">
      <t c="4" si="12">
        <n x="8"/>
        <n x="48"/>
        <n x="40"/>
        <n x="16"/>
      </t>
    </mdx>
    <mdx n="0" f="v">
      <t c="4" si="12">
        <n x="8"/>
        <n x="48"/>
        <n x="40"/>
        <n x="18"/>
      </t>
    </mdx>
    <mdx n="0" f="v">
      <t c="4" si="12">
        <n x="8"/>
        <n x="48"/>
        <n x="42"/>
        <n x="17"/>
      </t>
    </mdx>
    <mdx n="0" f="v">
      <t c="4" si="12">
        <n x="8"/>
        <n x="48"/>
        <n x="42"/>
        <n x="19"/>
      </t>
    </mdx>
    <mdx n="0" f="v">
      <t c="4" si="12">
        <n x="8"/>
        <n x="48"/>
        <n x="42"/>
        <n x="20"/>
      </t>
    </mdx>
    <mdx n="0" f="v">
      <t c="4" si="12">
        <n x="8"/>
        <n x="48"/>
        <n x="42"/>
        <n x="21"/>
      </t>
    </mdx>
    <mdx n="0" f="v">
      <t c="4" si="12">
        <n x="8"/>
        <n x="48"/>
        <n x="42"/>
        <n x="16"/>
      </t>
    </mdx>
    <mdx n="0" f="v">
      <t c="4" si="12">
        <n x="8"/>
        <n x="48"/>
        <n x="42"/>
        <n x="18"/>
      </t>
    </mdx>
    <mdx n="0" f="v">
      <t c="4" si="12">
        <n x="8"/>
        <n x="48"/>
        <n x="44"/>
        <n x="17"/>
      </t>
    </mdx>
    <mdx n="0" f="v">
      <t c="4" si="12">
        <n x="8"/>
        <n x="48"/>
        <n x="44"/>
        <n x="19"/>
      </t>
    </mdx>
    <mdx n="0" f="v">
      <t c="4" si="12">
        <n x="8"/>
        <n x="48"/>
        <n x="44"/>
        <n x="20"/>
      </t>
    </mdx>
    <mdx n="0" f="v">
      <t c="4" si="12">
        <n x="8"/>
        <n x="48"/>
        <n x="44"/>
        <n x="21"/>
      </t>
    </mdx>
    <mdx n="0" f="v">
      <t c="4" si="12">
        <n x="8"/>
        <n x="48"/>
        <n x="44"/>
        <n x="16"/>
      </t>
    </mdx>
    <mdx n="0" f="v">
      <t c="4" si="12">
        <n x="8"/>
        <n x="48"/>
        <n x="44"/>
        <n x="18"/>
      </t>
    </mdx>
    <mdx n="0" f="v">
      <t c="4" si="12">
        <n x="8"/>
        <n x="48"/>
        <n x="37"/>
        <n x="17"/>
      </t>
    </mdx>
    <mdx n="0" f="v">
      <t c="4" si="12">
        <n x="8"/>
        <n x="48"/>
        <n x="37"/>
        <n x="19"/>
      </t>
    </mdx>
    <mdx n="0" f="v">
      <t c="4" si="12">
        <n x="8"/>
        <n x="48"/>
        <n x="37"/>
        <n x="20"/>
      </t>
    </mdx>
    <mdx n="0" f="v">
      <t c="4" si="12">
        <n x="8"/>
        <n x="48"/>
        <n x="37"/>
        <n x="21"/>
      </t>
    </mdx>
    <mdx n="0" f="v">
      <t c="4" si="12">
        <n x="8"/>
        <n x="48"/>
        <n x="37"/>
        <n x="16"/>
      </t>
    </mdx>
    <mdx n="0" f="v">
      <t c="4" si="12">
        <n x="8"/>
        <n x="48"/>
        <n x="37"/>
        <n x="18"/>
      </t>
    </mdx>
    <mdx n="0" f="v">
      <t c="4" si="12">
        <n x="8"/>
        <n x="48"/>
        <n x="39"/>
        <n x="17"/>
      </t>
    </mdx>
    <mdx n="0" f="v">
      <t c="4" si="12">
        <n x="8"/>
        <n x="48"/>
        <n x="39"/>
        <n x="19"/>
      </t>
    </mdx>
    <mdx n="0" f="v">
      <t c="4" si="12">
        <n x="8"/>
        <n x="48"/>
        <n x="39"/>
        <n x="20"/>
      </t>
    </mdx>
    <mdx n="0" f="v">
      <t c="4" si="12">
        <n x="8"/>
        <n x="48"/>
        <n x="39"/>
        <n x="21"/>
      </t>
    </mdx>
    <mdx n="0" f="v">
      <t c="4" si="12">
        <n x="8"/>
        <n x="48"/>
        <n x="39"/>
        <n x="16"/>
      </t>
    </mdx>
    <mdx n="0" f="v">
      <t c="4" si="12">
        <n x="8"/>
        <n x="48"/>
        <n x="39"/>
        <n x="18"/>
      </t>
    </mdx>
    <mdx n="0" f="v">
      <t c="4" si="12">
        <n x="8"/>
        <n x="48"/>
        <n x="41"/>
        <n x="17"/>
      </t>
    </mdx>
    <mdx n="0" f="v">
      <t c="4" si="12">
        <n x="8"/>
        <n x="48"/>
        <n x="41"/>
        <n x="19"/>
      </t>
    </mdx>
    <mdx n="0" f="v">
      <t c="4" si="12">
        <n x="8"/>
        <n x="48"/>
        <n x="41"/>
        <n x="20"/>
      </t>
    </mdx>
    <mdx n="0" f="v">
      <t c="4" si="12">
        <n x="8"/>
        <n x="48"/>
        <n x="41"/>
        <n x="21"/>
      </t>
    </mdx>
    <mdx n="0" f="v">
      <t c="4" si="12">
        <n x="8"/>
        <n x="48"/>
        <n x="41"/>
        <n x="16"/>
      </t>
    </mdx>
    <mdx n="0" f="v">
      <t c="4" si="12">
        <n x="8"/>
        <n x="48"/>
        <n x="41"/>
        <n x="18"/>
      </t>
    </mdx>
    <mdx n="0" f="v">
      <t c="4" si="12">
        <n x="8"/>
        <n x="48"/>
        <n x="43"/>
        <n x="17"/>
      </t>
    </mdx>
    <mdx n="0" f="v">
      <t c="4" si="12">
        <n x="8"/>
        <n x="48"/>
        <n x="43"/>
        <n x="19"/>
      </t>
    </mdx>
    <mdx n="0" f="v">
      <t c="4" si="12">
        <n x="8"/>
        <n x="48"/>
        <n x="43"/>
        <n x="20"/>
      </t>
    </mdx>
    <mdx n="0" f="v">
      <t c="4" si="12">
        <n x="8"/>
        <n x="48"/>
        <n x="43"/>
        <n x="21"/>
      </t>
    </mdx>
    <mdx n="0" f="v">
      <t c="4" si="12">
        <n x="8"/>
        <n x="48"/>
        <n x="43"/>
        <n x="16"/>
      </t>
    </mdx>
    <mdx n="0" f="v">
      <t c="4" si="12">
        <n x="8"/>
        <n x="48"/>
        <n x="43"/>
        <n x="18"/>
      </t>
    </mdx>
    <mdx n="0" f="v">
      <t c="4" si="12">
        <n x="8"/>
        <n x="45"/>
        <n x="38"/>
        <n x="17"/>
      </t>
    </mdx>
    <mdx n="0" f="v">
      <t c="4" si="12">
        <n x="8"/>
        <n x="45"/>
        <n x="38"/>
        <n x="19"/>
      </t>
    </mdx>
    <mdx n="0" f="v">
      <t c="4" si="12">
        <n x="8"/>
        <n x="45"/>
        <n x="38"/>
        <n x="20"/>
      </t>
    </mdx>
    <mdx n="0" f="v">
      <t c="4" si="12">
        <n x="8"/>
        <n x="45"/>
        <n x="38"/>
        <n x="21"/>
      </t>
    </mdx>
    <mdx n="0" f="v">
      <t c="4" si="12">
        <n x="8"/>
        <n x="45"/>
        <n x="38"/>
        <n x="16"/>
      </t>
    </mdx>
    <mdx n="0" f="v">
      <t c="4" si="12">
        <n x="8"/>
        <n x="45"/>
        <n x="38"/>
        <n x="18"/>
      </t>
    </mdx>
    <mdx n="0" f="v">
      <t c="4" si="12">
        <n x="8"/>
        <n x="45"/>
        <n x="40"/>
        <n x="17"/>
      </t>
    </mdx>
    <mdx n="0" f="v">
      <t c="4" si="12">
        <n x="8"/>
        <n x="45"/>
        <n x="40"/>
        <n x="19"/>
      </t>
    </mdx>
    <mdx n="0" f="v">
      <t c="4" si="12">
        <n x="8"/>
        <n x="45"/>
        <n x="40"/>
        <n x="20"/>
      </t>
    </mdx>
    <mdx n="0" f="v">
      <t c="4" si="12">
        <n x="8"/>
        <n x="45"/>
        <n x="40"/>
        <n x="21"/>
      </t>
    </mdx>
    <mdx n="0" f="v">
      <t c="4" si="12">
        <n x="8"/>
        <n x="45"/>
        <n x="40"/>
        <n x="16"/>
      </t>
    </mdx>
    <mdx n="0" f="v">
      <t c="4" si="12">
        <n x="8"/>
        <n x="45"/>
        <n x="40"/>
        <n x="18"/>
      </t>
    </mdx>
    <mdx n="0" f="v">
      <t c="4" si="12">
        <n x="8"/>
        <n x="45"/>
        <n x="42"/>
        <n x="17"/>
      </t>
    </mdx>
    <mdx n="0" f="v">
      <t c="4" si="12">
        <n x="8"/>
        <n x="45"/>
        <n x="42"/>
        <n x="19"/>
      </t>
    </mdx>
    <mdx n="0" f="v">
      <t c="4" si="12">
        <n x="8"/>
        <n x="45"/>
        <n x="42"/>
        <n x="20"/>
      </t>
    </mdx>
    <mdx n="0" f="v">
      <t c="4" si="12">
        <n x="8"/>
        <n x="45"/>
        <n x="42"/>
        <n x="21"/>
      </t>
    </mdx>
    <mdx n="0" f="v">
      <t c="4" si="12">
        <n x="8"/>
        <n x="45"/>
        <n x="42"/>
        <n x="16"/>
      </t>
    </mdx>
    <mdx n="0" f="v">
      <t c="4" si="12">
        <n x="8"/>
        <n x="45"/>
        <n x="42"/>
        <n x="18"/>
      </t>
    </mdx>
    <mdx n="0" f="v">
      <t c="4" si="12">
        <n x="8"/>
        <n x="45"/>
        <n x="44"/>
        <n x="17"/>
      </t>
    </mdx>
    <mdx n="0" f="v">
      <t c="4" si="12">
        <n x="8"/>
        <n x="45"/>
        <n x="44"/>
        <n x="19"/>
      </t>
    </mdx>
    <mdx n="0" f="v">
      <t c="4" si="12">
        <n x="8"/>
        <n x="45"/>
        <n x="44"/>
        <n x="20"/>
      </t>
    </mdx>
    <mdx n="0" f="v">
      <t c="4" si="12">
        <n x="8"/>
        <n x="45"/>
        <n x="44"/>
        <n x="21"/>
      </t>
    </mdx>
    <mdx n="0" f="v">
      <t c="4" si="12">
        <n x="8"/>
        <n x="45"/>
        <n x="44"/>
        <n x="16"/>
      </t>
    </mdx>
    <mdx n="0" f="v">
      <t c="4" si="12">
        <n x="8"/>
        <n x="45"/>
        <n x="44"/>
        <n x="18"/>
      </t>
    </mdx>
    <mdx n="0" f="v">
      <t c="4" si="12">
        <n x="8"/>
        <n x="45"/>
        <n x="37"/>
        <n x="17"/>
      </t>
    </mdx>
    <mdx n="0" f="v">
      <t c="4" si="12">
        <n x="8"/>
        <n x="45"/>
        <n x="37"/>
        <n x="19"/>
      </t>
    </mdx>
    <mdx n="0" f="v">
      <t c="4" si="12">
        <n x="8"/>
        <n x="45"/>
        <n x="37"/>
        <n x="20"/>
      </t>
    </mdx>
    <mdx n="0" f="v">
      <t c="4" si="12">
        <n x="8"/>
        <n x="45"/>
        <n x="37"/>
        <n x="21"/>
      </t>
    </mdx>
    <mdx n="0" f="v">
      <t c="4" si="12">
        <n x="8"/>
        <n x="45"/>
        <n x="37"/>
        <n x="16"/>
      </t>
    </mdx>
    <mdx n="0" f="v">
      <t c="4" si="12">
        <n x="8"/>
        <n x="45"/>
        <n x="37"/>
        <n x="18"/>
      </t>
    </mdx>
    <mdx n="0" f="v">
      <t c="4" si="12">
        <n x="8"/>
        <n x="45"/>
        <n x="39"/>
        <n x="17"/>
      </t>
    </mdx>
    <mdx n="0" f="v">
      <t c="4" si="12">
        <n x="8"/>
        <n x="45"/>
        <n x="39"/>
        <n x="19"/>
      </t>
    </mdx>
    <mdx n="0" f="v">
      <t c="4" si="12">
        <n x="8"/>
        <n x="45"/>
        <n x="39"/>
        <n x="20"/>
      </t>
    </mdx>
    <mdx n="0" f="v">
      <t c="4" si="12">
        <n x="8"/>
        <n x="45"/>
        <n x="39"/>
        <n x="21"/>
      </t>
    </mdx>
    <mdx n="0" f="v">
      <t c="4" si="12">
        <n x="8"/>
        <n x="45"/>
        <n x="39"/>
        <n x="16"/>
      </t>
    </mdx>
    <mdx n="0" f="v">
      <t c="4" si="12">
        <n x="8"/>
        <n x="45"/>
        <n x="39"/>
        <n x="18"/>
      </t>
    </mdx>
    <mdx n="0" f="v">
      <t c="4" si="12">
        <n x="8"/>
        <n x="45"/>
        <n x="41"/>
        <n x="17"/>
      </t>
    </mdx>
    <mdx n="0" f="v">
      <t c="4" si="12">
        <n x="8"/>
        <n x="45"/>
        <n x="41"/>
        <n x="19"/>
      </t>
    </mdx>
    <mdx n="0" f="v">
      <t c="4" si="12">
        <n x="8"/>
        <n x="45"/>
        <n x="41"/>
        <n x="20"/>
      </t>
    </mdx>
    <mdx n="0" f="v">
      <t c="4" si="12">
        <n x="8"/>
        <n x="45"/>
        <n x="41"/>
        <n x="21"/>
      </t>
    </mdx>
    <mdx n="0" f="v">
      <t c="4" si="12">
        <n x="8"/>
        <n x="45"/>
        <n x="41"/>
        <n x="16"/>
      </t>
    </mdx>
    <mdx n="0" f="v">
      <t c="4" si="12">
        <n x="8"/>
        <n x="45"/>
        <n x="41"/>
        <n x="18"/>
      </t>
    </mdx>
    <mdx n="0" f="v">
      <t c="4" si="12">
        <n x="8"/>
        <n x="45"/>
        <n x="43"/>
        <n x="17"/>
      </t>
    </mdx>
    <mdx n="0" f="v">
      <t c="4" si="12">
        <n x="8"/>
        <n x="45"/>
        <n x="43"/>
        <n x="19"/>
      </t>
    </mdx>
    <mdx n="0" f="v">
      <t c="4" si="12">
        <n x="8"/>
        <n x="45"/>
        <n x="43"/>
        <n x="20"/>
      </t>
    </mdx>
    <mdx n="0" f="v">
      <t c="4" si="12">
        <n x="8"/>
        <n x="45"/>
        <n x="43"/>
        <n x="21"/>
      </t>
    </mdx>
    <mdx n="0" f="v">
      <t c="4" si="12">
        <n x="8"/>
        <n x="45"/>
        <n x="43"/>
        <n x="16"/>
      </t>
    </mdx>
    <mdx n="0" f="v">
      <t c="4" si="12">
        <n x="8"/>
        <n x="45"/>
        <n x="43"/>
        <n x="18"/>
      </t>
    </mdx>
    <mdx n="0" f="v">
      <t c="3" si="12">
        <n x="8"/>
        <n x="51"/>
        <n x="17"/>
      </t>
    </mdx>
    <mdx n="0" f="v">
      <t c="3" si="12">
        <n x="8"/>
        <n x="51"/>
        <n x="19"/>
      </t>
    </mdx>
    <mdx n="0" f="v">
      <t c="3" si="12">
        <n x="8"/>
        <n x="51"/>
        <n x="20"/>
      </t>
    </mdx>
    <mdx n="0" f="v">
      <t c="3" si="12">
        <n x="8"/>
        <n x="51"/>
        <n x="21"/>
      </t>
    </mdx>
    <mdx n="0" f="v">
      <t c="3" si="12">
        <n x="8"/>
        <n x="51"/>
        <n x="16"/>
      </t>
    </mdx>
    <mdx n="0" f="v">
      <t c="3" si="12">
        <n x="8"/>
        <n x="51"/>
        <n x="18"/>
      </t>
    </mdx>
    <mdx n="0" f="v">
      <t c="4" si="12">
        <n x="8"/>
        <n x="51"/>
        <n x="38"/>
        <n x="17"/>
      </t>
    </mdx>
    <mdx n="0" f="v">
      <t c="4" si="12">
        <n x="8"/>
        <n x="51"/>
        <n x="38"/>
        <n x="19"/>
      </t>
    </mdx>
    <mdx n="0" f="v">
      <t c="4" si="12">
        <n x="8"/>
        <n x="51"/>
        <n x="38"/>
        <n x="20"/>
      </t>
    </mdx>
    <mdx n="0" f="v">
      <t c="4" si="12">
        <n x="8"/>
        <n x="51"/>
        <n x="38"/>
        <n x="21"/>
      </t>
    </mdx>
    <mdx n="0" f="v">
      <t c="4" si="12">
        <n x="8"/>
        <n x="51"/>
        <n x="38"/>
        <n x="16"/>
      </t>
    </mdx>
    <mdx n="0" f="v">
      <t c="4" si="12">
        <n x="8"/>
        <n x="51"/>
        <n x="38"/>
        <n x="18"/>
      </t>
    </mdx>
    <mdx n="0" f="v">
      <t c="4" si="12">
        <n x="8"/>
        <n x="51"/>
        <n x="40"/>
        <n x="17"/>
      </t>
    </mdx>
    <mdx n="0" f="v">
      <t c="4" si="12">
        <n x="8"/>
        <n x="51"/>
        <n x="40"/>
        <n x="19"/>
      </t>
    </mdx>
    <mdx n="0" f="v">
      <t c="4" si="12">
        <n x="8"/>
        <n x="51"/>
        <n x="40"/>
        <n x="20"/>
      </t>
    </mdx>
    <mdx n="0" f="v">
      <t c="4" si="12">
        <n x="8"/>
        <n x="51"/>
        <n x="40"/>
        <n x="21"/>
      </t>
    </mdx>
    <mdx n="0" f="v">
      <t c="4" si="12">
        <n x="8"/>
        <n x="51"/>
        <n x="40"/>
        <n x="16"/>
      </t>
    </mdx>
    <mdx n="0" f="v">
      <t c="4" si="12">
        <n x="8"/>
        <n x="51"/>
        <n x="40"/>
        <n x="18"/>
      </t>
    </mdx>
    <mdx n="0" f="v">
      <t c="4" si="12">
        <n x="8"/>
        <n x="51"/>
        <n x="42"/>
        <n x="17"/>
      </t>
    </mdx>
    <mdx n="0" f="v">
      <t c="4" si="12">
        <n x="8"/>
        <n x="51"/>
        <n x="42"/>
        <n x="19"/>
      </t>
    </mdx>
    <mdx n="0" f="v">
      <t c="4" si="12">
        <n x="8"/>
        <n x="51"/>
        <n x="42"/>
        <n x="20"/>
      </t>
    </mdx>
    <mdx n="0" f="v">
      <t c="4" si="12">
        <n x="8"/>
        <n x="51"/>
        <n x="42"/>
        <n x="21"/>
      </t>
    </mdx>
    <mdx n="0" f="v">
      <t c="4" si="12">
        <n x="8"/>
        <n x="51"/>
        <n x="42"/>
        <n x="16"/>
      </t>
    </mdx>
    <mdx n="0" f="v">
      <t c="4" si="12">
        <n x="8"/>
        <n x="51"/>
        <n x="42"/>
        <n x="18"/>
      </t>
    </mdx>
    <mdx n="0" f="v">
      <t c="4" si="12">
        <n x="8"/>
        <n x="51"/>
        <n x="44"/>
        <n x="17"/>
      </t>
    </mdx>
    <mdx n="0" f="v">
      <t c="4" si="12">
        <n x="8"/>
        <n x="51"/>
        <n x="44"/>
        <n x="19"/>
      </t>
    </mdx>
    <mdx n="0" f="v">
      <t c="4" si="12">
        <n x="8"/>
        <n x="51"/>
        <n x="44"/>
        <n x="20"/>
      </t>
    </mdx>
    <mdx n="0" f="v">
      <t c="4" si="12">
        <n x="8"/>
        <n x="51"/>
        <n x="44"/>
        <n x="21"/>
      </t>
    </mdx>
    <mdx n="0" f="v">
      <t c="4" si="12">
        <n x="8"/>
        <n x="51"/>
        <n x="44"/>
        <n x="16"/>
      </t>
    </mdx>
    <mdx n="0" f="v">
      <t c="4" si="12">
        <n x="8"/>
        <n x="51"/>
        <n x="44"/>
        <n x="18"/>
      </t>
    </mdx>
    <mdx n="0" f="v">
      <t c="4" si="12">
        <n x="8"/>
        <n x="51"/>
        <n x="37"/>
        <n x="17"/>
      </t>
    </mdx>
    <mdx n="0" f="v">
      <t c="4" si="12">
        <n x="8"/>
        <n x="51"/>
        <n x="37"/>
        <n x="19"/>
      </t>
    </mdx>
    <mdx n="0" f="v">
      <t c="4" si="12">
        <n x="8"/>
        <n x="51"/>
        <n x="37"/>
        <n x="20"/>
      </t>
    </mdx>
    <mdx n="0" f="v">
      <t c="4" si="12">
        <n x="8"/>
        <n x="51"/>
        <n x="37"/>
        <n x="21"/>
      </t>
    </mdx>
    <mdx n="0" f="v">
      <t c="4" si="12">
        <n x="8"/>
        <n x="51"/>
        <n x="37"/>
        <n x="16"/>
      </t>
    </mdx>
    <mdx n="0" f="v">
      <t c="4" si="12">
        <n x="8"/>
        <n x="51"/>
        <n x="37"/>
        <n x="18"/>
      </t>
    </mdx>
    <mdx n="0" f="v">
      <t c="4" si="12">
        <n x="8"/>
        <n x="51"/>
        <n x="39"/>
        <n x="17"/>
      </t>
    </mdx>
    <mdx n="0" f="v">
      <t c="4" si="12">
        <n x="8"/>
        <n x="51"/>
        <n x="39"/>
        <n x="19"/>
      </t>
    </mdx>
    <mdx n="0" f="v">
      <t c="4" si="12">
        <n x="8"/>
        <n x="51"/>
        <n x="39"/>
        <n x="20"/>
      </t>
    </mdx>
    <mdx n="0" f="v">
      <t c="4" si="12">
        <n x="8"/>
        <n x="51"/>
        <n x="39"/>
        <n x="21"/>
      </t>
    </mdx>
    <mdx n="0" f="v">
      <t c="4" si="12">
        <n x="8"/>
        <n x="51"/>
        <n x="39"/>
        <n x="16"/>
      </t>
    </mdx>
    <mdx n="0" f="v">
      <t c="4" si="12">
        <n x="8"/>
        <n x="51"/>
        <n x="39"/>
        <n x="18"/>
      </t>
    </mdx>
    <mdx n="0" f="v">
      <t c="4" si="12">
        <n x="8"/>
        <n x="51"/>
        <n x="41"/>
        <n x="17"/>
      </t>
    </mdx>
    <mdx n="0" f="v">
      <t c="4" si="12">
        <n x="8"/>
        <n x="51"/>
        <n x="41"/>
        <n x="19"/>
      </t>
    </mdx>
    <mdx n="0" f="v">
      <t c="4" si="12">
        <n x="8"/>
        <n x="51"/>
        <n x="41"/>
        <n x="20"/>
      </t>
    </mdx>
    <mdx n="0" f="v">
      <t c="4" si="12">
        <n x="8"/>
        <n x="51"/>
        <n x="41"/>
        <n x="21"/>
      </t>
    </mdx>
    <mdx n="0" f="v">
      <t c="4" si="12">
        <n x="8"/>
        <n x="51"/>
        <n x="41"/>
        <n x="16"/>
      </t>
    </mdx>
    <mdx n="0" f="v">
      <t c="4" si="12">
        <n x="8"/>
        <n x="51"/>
        <n x="41"/>
        <n x="18"/>
      </t>
    </mdx>
    <mdx n="0" f="v">
      <t c="4" si="12">
        <n x="8"/>
        <n x="51"/>
        <n x="43"/>
        <n x="17"/>
      </t>
    </mdx>
    <mdx n="0" f="v">
      <t c="4" si="12">
        <n x="8"/>
        <n x="51"/>
        <n x="43"/>
        <n x="19"/>
      </t>
    </mdx>
    <mdx n="0" f="v">
      <t c="4" si="12">
        <n x="8"/>
        <n x="51"/>
        <n x="43"/>
        <n x="20"/>
      </t>
    </mdx>
    <mdx n="0" f="v">
      <t c="4" si="12">
        <n x="8"/>
        <n x="51"/>
        <n x="43"/>
        <n x="21"/>
      </t>
    </mdx>
    <mdx n="0" f="v">
      <t c="4" si="12">
        <n x="8"/>
        <n x="51"/>
        <n x="43"/>
        <n x="16"/>
      </t>
    </mdx>
    <mdx n="0" f="v">
      <t c="4" si="12">
        <n x="8"/>
        <n x="51"/>
        <n x="43"/>
        <n x="18"/>
      </t>
    </mdx>
    <mdx n="0" f="v">
      <t c="3" si="12">
        <n x="8"/>
        <n x="52" s="1"/>
        <n x="17"/>
      </t>
    </mdx>
    <mdx n="0" f="v">
      <t c="3" si="12">
        <n x="8"/>
        <n x="52" s="1"/>
        <n x="19"/>
      </t>
    </mdx>
    <mdx n="0" f="v">
      <t c="3" si="12">
        <n x="8"/>
        <n x="52" s="1"/>
        <n x="20"/>
      </t>
    </mdx>
    <mdx n="0" f="v">
      <t c="3" si="12">
        <n x="8"/>
        <n x="52" s="1"/>
        <n x="21"/>
      </t>
    </mdx>
    <mdx n="0" f="v">
      <t c="3" si="12">
        <n x="8"/>
        <n x="52" s="1"/>
        <n x="16"/>
      </t>
    </mdx>
    <mdx n="0" f="v">
      <t c="3" si="12">
        <n x="8"/>
        <n x="52" s="1"/>
        <n x="18"/>
      </t>
    </mdx>
    <mdx n="0" f="v">
      <t c="4" si="12">
        <n x="8"/>
        <n x="38"/>
        <n x="17"/>
        <n x="52" s="1"/>
      </t>
    </mdx>
    <mdx n="0" f="v">
      <t c="4" si="12">
        <n x="8"/>
        <n x="38"/>
        <n x="19"/>
        <n x="52" s="1"/>
      </t>
    </mdx>
    <mdx n="0" f="v">
      <t c="4" si="12">
        <n x="8"/>
        <n x="38"/>
        <n x="20"/>
        <n x="52" s="1"/>
      </t>
    </mdx>
    <mdx n="0" f="v">
      <t c="4" si="12">
        <n x="8"/>
        <n x="38"/>
        <n x="21"/>
        <n x="52" s="1"/>
      </t>
    </mdx>
    <mdx n="0" f="v">
      <t c="4" si="12">
        <n x="8"/>
        <n x="38"/>
        <n x="16"/>
        <n x="52" s="1"/>
      </t>
    </mdx>
    <mdx n="0" f="v">
      <t c="4" si="12">
        <n x="8"/>
        <n x="38"/>
        <n x="18"/>
        <n x="52" s="1"/>
      </t>
    </mdx>
    <mdx n="0" f="v">
      <t c="4" si="12">
        <n x="8"/>
        <n x="40"/>
        <n x="17"/>
        <n x="52" s="1"/>
      </t>
    </mdx>
    <mdx n="0" f="v">
      <t c="4" si="12">
        <n x="8"/>
        <n x="40"/>
        <n x="19"/>
        <n x="52" s="1"/>
      </t>
    </mdx>
    <mdx n="0" f="v">
      <t c="4" si="12">
        <n x="8"/>
        <n x="40"/>
        <n x="20"/>
        <n x="52" s="1"/>
      </t>
    </mdx>
    <mdx n="0" f="v">
      <t c="4" si="12">
        <n x="8"/>
        <n x="40"/>
        <n x="21"/>
        <n x="52" s="1"/>
      </t>
    </mdx>
    <mdx n="0" f="v">
      <t c="4" si="12">
        <n x="8"/>
        <n x="40"/>
        <n x="16"/>
        <n x="52" s="1"/>
      </t>
    </mdx>
    <mdx n="0" f="v">
      <t c="4" si="12">
        <n x="8"/>
        <n x="40"/>
        <n x="18"/>
        <n x="52" s="1"/>
      </t>
    </mdx>
    <mdx n="0" f="v">
      <t c="4" si="12">
        <n x="8"/>
        <n x="42"/>
        <n x="17"/>
        <n x="52" s="1"/>
      </t>
    </mdx>
    <mdx n="0" f="v">
      <t c="4" si="12">
        <n x="8"/>
        <n x="42"/>
        <n x="19"/>
        <n x="52" s="1"/>
      </t>
    </mdx>
    <mdx n="0" f="v">
      <t c="4" si="12">
        <n x="8"/>
        <n x="42"/>
        <n x="20"/>
        <n x="52" s="1"/>
      </t>
    </mdx>
    <mdx n="0" f="v">
      <t c="4" si="12">
        <n x="8"/>
        <n x="42"/>
        <n x="21"/>
        <n x="52" s="1"/>
      </t>
    </mdx>
    <mdx n="0" f="v">
      <t c="4" si="12">
        <n x="8"/>
        <n x="42"/>
        <n x="16"/>
        <n x="52" s="1"/>
      </t>
    </mdx>
    <mdx n="0" f="v">
      <t c="4" si="12">
        <n x="8"/>
        <n x="42"/>
        <n x="18"/>
        <n x="52" s="1"/>
      </t>
    </mdx>
    <mdx n="0" f="v">
      <t c="4" si="12">
        <n x="8"/>
        <n x="44"/>
        <n x="17"/>
        <n x="52" s="1"/>
      </t>
    </mdx>
    <mdx n="0" f="v">
      <t c="4" si="12">
        <n x="8"/>
        <n x="44"/>
        <n x="19"/>
        <n x="52" s="1"/>
      </t>
    </mdx>
    <mdx n="0" f="v">
      <t c="4" si="12">
        <n x="8"/>
        <n x="44"/>
        <n x="20"/>
        <n x="52" s="1"/>
      </t>
    </mdx>
    <mdx n="0" f="v">
      <t c="4" si="12">
        <n x="8"/>
        <n x="44"/>
        <n x="21"/>
        <n x="52" s="1"/>
      </t>
    </mdx>
    <mdx n="0" f="v">
      <t c="4" si="12">
        <n x="8"/>
        <n x="44"/>
        <n x="16"/>
        <n x="52" s="1"/>
      </t>
    </mdx>
    <mdx n="0" f="v">
      <t c="4" si="12">
        <n x="8"/>
        <n x="44"/>
        <n x="18"/>
        <n x="52" s="1"/>
      </t>
    </mdx>
    <mdx n="0" f="v">
      <t c="4" si="12">
        <n x="8"/>
        <n x="37"/>
        <n x="17"/>
        <n x="52" s="1"/>
      </t>
    </mdx>
    <mdx n="0" f="v">
      <t c="4" si="12">
        <n x="8"/>
        <n x="37"/>
        <n x="19"/>
        <n x="52" s="1"/>
      </t>
    </mdx>
    <mdx n="0" f="v">
      <t c="4" si="12">
        <n x="8"/>
        <n x="37"/>
        <n x="20"/>
        <n x="52" s="1"/>
      </t>
    </mdx>
    <mdx n="0" f="v">
      <t c="4" si="12">
        <n x="8"/>
        <n x="37"/>
        <n x="21"/>
        <n x="52" s="1"/>
      </t>
    </mdx>
    <mdx n="0" f="v">
      <t c="4" si="12">
        <n x="8"/>
        <n x="37"/>
        <n x="16"/>
        <n x="52" s="1"/>
      </t>
    </mdx>
    <mdx n="0" f="v">
      <t c="4" si="12">
        <n x="8"/>
        <n x="37"/>
        <n x="18"/>
        <n x="52" s="1"/>
      </t>
    </mdx>
    <mdx n="0" f="v">
      <t c="4" si="12">
        <n x="8"/>
        <n x="39"/>
        <n x="17"/>
        <n x="52" s="1"/>
      </t>
    </mdx>
    <mdx n="0" f="v">
      <t c="4" si="12">
        <n x="8"/>
        <n x="39"/>
        <n x="19"/>
        <n x="52" s="1"/>
      </t>
    </mdx>
    <mdx n="0" f="v">
      <t c="4" si="12">
        <n x="8"/>
        <n x="39"/>
        <n x="20"/>
        <n x="52" s="1"/>
      </t>
    </mdx>
    <mdx n="0" f="v">
      <t c="4" si="12">
        <n x="8"/>
        <n x="39"/>
        <n x="21"/>
        <n x="52" s="1"/>
      </t>
    </mdx>
    <mdx n="0" f="v">
      <t c="4" si="12">
        <n x="8"/>
        <n x="39"/>
        <n x="16"/>
        <n x="52" s="1"/>
      </t>
    </mdx>
    <mdx n="0" f="v">
      <t c="4" si="12">
        <n x="8"/>
        <n x="39"/>
        <n x="18"/>
        <n x="52" s="1"/>
      </t>
    </mdx>
    <mdx n="0" f="v">
      <t c="4" si="12">
        <n x="8"/>
        <n x="41"/>
        <n x="17"/>
        <n x="52" s="1"/>
      </t>
    </mdx>
    <mdx n="0" f="v">
      <t c="4" si="12">
        <n x="8"/>
        <n x="41"/>
        <n x="19"/>
        <n x="52" s="1"/>
      </t>
    </mdx>
    <mdx n="0" f="v">
      <t c="4" si="12">
        <n x="8"/>
        <n x="41"/>
        <n x="20"/>
        <n x="52" s="1"/>
      </t>
    </mdx>
    <mdx n="0" f="v">
      <t c="4" si="12">
        <n x="8"/>
        <n x="41"/>
        <n x="21"/>
        <n x="52" s="1"/>
      </t>
    </mdx>
    <mdx n="0" f="v">
      <t c="4" si="12">
        <n x="8"/>
        <n x="41"/>
        <n x="16"/>
        <n x="52" s="1"/>
      </t>
    </mdx>
    <mdx n="0" f="v">
      <t c="4" si="12">
        <n x="8"/>
        <n x="41"/>
        <n x="18"/>
        <n x="52" s="1"/>
      </t>
    </mdx>
    <mdx n="0" f="v">
      <t c="4" si="12">
        <n x="8"/>
        <n x="43"/>
        <n x="17"/>
        <n x="52" s="1"/>
      </t>
    </mdx>
    <mdx n="0" f="v">
      <t c="4" si="12">
        <n x="8"/>
        <n x="43"/>
        <n x="19"/>
        <n x="52" s="1"/>
      </t>
    </mdx>
    <mdx n="0" f="v">
      <t c="4" si="12">
        <n x="8"/>
        <n x="43"/>
        <n x="20"/>
        <n x="52" s="1"/>
      </t>
    </mdx>
    <mdx n="0" f="v">
      <t c="4" si="12">
        <n x="8"/>
        <n x="43"/>
        <n x="21"/>
        <n x="52" s="1"/>
      </t>
    </mdx>
    <mdx n="0" f="v">
      <t c="4" si="12">
        <n x="8"/>
        <n x="43"/>
        <n x="16"/>
        <n x="52" s="1"/>
      </t>
    </mdx>
    <mdx n="0" f="v">
      <t c="4" si="12">
        <n x="8"/>
        <n x="43"/>
        <n x="18"/>
        <n x="52" s="1"/>
      </t>
    </mdx>
    <mdx n="0" f="v">
      <t c="3" si="12">
        <n x="8"/>
        <n x="50"/>
        <n x="17"/>
      </t>
    </mdx>
    <mdx n="0" f="v">
      <t c="3" si="12">
        <n x="8"/>
        <n x="50"/>
        <n x="19"/>
      </t>
    </mdx>
    <mdx n="0" f="v">
      <t c="3" si="12">
        <n x="8"/>
        <n x="50"/>
        <n x="20"/>
      </t>
    </mdx>
    <mdx n="0" f="v">
      <t c="3" si="12">
        <n x="8"/>
        <n x="50"/>
        <n x="21"/>
      </t>
    </mdx>
    <mdx n="0" f="v">
      <t c="3" si="12">
        <n x="8"/>
        <n x="50"/>
        <n x="16"/>
      </t>
    </mdx>
    <mdx n="0" f="v">
      <t c="3" si="12">
        <n x="8"/>
        <n x="50"/>
        <n x="18"/>
      </t>
    </mdx>
    <mdx n="0" f="v">
      <t c="4" si="12">
        <n x="8"/>
        <n x="50"/>
        <n x="38"/>
        <n x="17"/>
      </t>
    </mdx>
    <mdx n="0" f="v">
      <t c="4" si="12">
        <n x="8"/>
        <n x="50"/>
        <n x="38"/>
        <n x="20"/>
      </t>
    </mdx>
    <mdx n="0" f="v">
      <t c="4" si="12">
        <n x="8"/>
        <n x="50"/>
        <n x="38"/>
        <n x="21"/>
      </t>
    </mdx>
    <mdx n="0" f="v">
      <t c="4" si="12">
        <n x="8"/>
        <n x="50"/>
        <n x="38"/>
        <n x="16"/>
      </t>
    </mdx>
    <mdx n="0" f="v">
      <t c="4" si="12">
        <n x="8"/>
        <n x="50"/>
        <n x="38"/>
        <n x="18"/>
      </t>
    </mdx>
    <mdx n="0" f="v">
      <t c="4" si="12">
        <n x="8"/>
        <n x="50"/>
        <n x="40"/>
        <n x="17"/>
      </t>
    </mdx>
    <mdx n="0" f="v">
      <t c="4" si="12">
        <n x="8"/>
        <n x="50"/>
        <n x="40"/>
        <n x="19"/>
      </t>
    </mdx>
    <mdx n="0" f="v">
      <t c="4" si="12">
        <n x="8"/>
        <n x="50"/>
        <n x="40"/>
        <n x="20"/>
      </t>
    </mdx>
    <mdx n="0" f="v">
      <t c="4" si="12">
        <n x="8"/>
        <n x="50"/>
        <n x="40"/>
        <n x="21"/>
      </t>
    </mdx>
    <mdx n="0" f="v">
      <t c="4" si="12">
        <n x="8"/>
        <n x="50"/>
        <n x="40"/>
        <n x="16"/>
      </t>
    </mdx>
    <mdx n="0" f="v">
      <t c="4" si="12">
        <n x="8"/>
        <n x="50"/>
        <n x="40"/>
        <n x="18"/>
      </t>
    </mdx>
    <mdx n="0" f="v">
      <t c="4" si="12">
        <n x="8"/>
        <n x="50"/>
        <n x="42"/>
        <n x="17"/>
      </t>
    </mdx>
    <mdx n="0" f="v">
      <t c="4" si="12">
        <n x="8"/>
        <n x="50"/>
        <n x="42"/>
        <n x="19"/>
      </t>
    </mdx>
    <mdx n="0" f="v">
      <t c="4" si="12">
        <n x="8"/>
        <n x="50"/>
        <n x="42"/>
        <n x="20"/>
      </t>
    </mdx>
    <mdx n="0" f="v">
      <t c="4" si="12">
        <n x="8"/>
        <n x="50"/>
        <n x="42"/>
        <n x="21"/>
      </t>
    </mdx>
    <mdx n="0" f="v">
      <t c="4" si="12">
        <n x="8"/>
        <n x="50"/>
        <n x="42"/>
        <n x="16"/>
      </t>
    </mdx>
    <mdx n="0" f="v">
      <t c="4" si="12">
        <n x="8"/>
        <n x="50"/>
        <n x="42"/>
        <n x="18"/>
      </t>
    </mdx>
    <mdx n="0" f="v">
      <t c="4" si="12">
        <n x="8"/>
        <n x="50"/>
        <n x="44"/>
        <n x="17"/>
      </t>
    </mdx>
    <mdx n="0" f="v">
      <t c="4" si="12">
        <n x="8"/>
        <n x="50"/>
        <n x="44"/>
        <n x="19"/>
      </t>
    </mdx>
    <mdx n="0" f="v">
      <t c="4" si="12">
        <n x="8"/>
        <n x="50"/>
        <n x="44"/>
        <n x="20"/>
      </t>
    </mdx>
    <mdx n="0" f="v">
      <t c="4" si="12">
        <n x="8"/>
        <n x="50"/>
        <n x="44"/>
        <n x="21"/>
      </t>
    </mdx>
    <mdx n="0" f="v">
      <t c="4" si="12">
        <n x="8"/>
        <n x="50"/>
        <n x="44"/>
        <n x="16"/>
      </t>
    </mdx>
    <mdx n="0" f="v">
      <t c="4" si="12">
        <n x="8"/>
        <n x="50"/>
        <n x="44"/>
        <n x="18"/>
      </t>
    </mdx>
    <mdx n="0" f="v">
      <t c="4" si="12">
        <n x="8"/>
        <n x="50"/>
        <n x="37"/>
        <n x="17"/>
      </t>
    </mdx>
    <mdx n="0" f="v">
      <t c="4" si="12">
        <n x="8"/>
        <n x="50"/>
        <n x="37"/>
        <n x="19"/>
      </t>
    </mdx>
    <mdx n="0" f="v">
      <t c="4" si="12">
        <n x="8"/>
        <n x="50"/>
        <n x="37"/>
        <n x="20"/>
      </t>
    </mdx>
    <mdx n="0" f="v">
      <t c="4" si="12">
        <n x="8"/>
        <n x="50"/>
        <n x="37"/>
        <n x="21"/>
      </t>
    </mdx>
    <mdx n="0" f="v">
      <t c="4" si="12">
        <n x="8"/>
        <n x="50"/>
        <n x="37"/>
        <n x="16"/>
      </t>
    </mdx>
    <mdx n="0" f="v">
      <t c="4" si="12">
        <n x="8"/>
        <n x="50"/>
        <n x="37"/>
        <n x="18"/>
      </t>
    </mdx>
    <mdx n="0" f="v">
      <t c="4" si="12">
        <n x="8"/>
        <n x="50"/>
        <n x="39"/>
        <n x="17"/>
      </t>
    </mdx>
    <mdx n="0" f="v">
      <t c="4" si="12">
        <n x="8"/>
        <n x="50"/>
        <n x="39"/>
        <n x="19"/>
      </t>
    </mdx>
    <mdx n="0" f="v">
      <t c="4" si="12">
        <n x="8"/>
        <n x="50"/>
        <n x="39"/>
        <n x="20"/>
      </t>
    </mdx>
    <mdx n="0" f="v">
      <t c="4" si="12">
        <n x="8"/>
        <n x="50"/>
        <n x="39"/>
        <n x="21"/>
      </t>
    </mdx>
    <mdx n="0" f="v">
      <t c="4" si="12">
        <n x="8"/>
        <n x="50"/>
        <n x="39"/>
        <n x="16"/>
      </t>
    </mdx>
    <mdx n="0" f="v">
      <t c="4" si="12">
        <n x="8"/>
        <n x="50"/>
        <n x="39"/>
        <n x="18"/>
      </t>
    </mdx>
    <mdx n="0" f="v">
      <t c="4" si="12">
        <n x="8"/>
        <n x="50"/>
        <n x="41"/>
        <n x="17"/>
      </t>
    </mdx>
    <mdx n="0" f="v">
      <t c="4" si="12">
        <n x="8"/>
        <n x="50"/>
        <n x="41"/>
        <n x="19"/>
      </t>
    </mdx>
    <mdx n="0" f="v">
      <t c="4" si="12">
        <n x="8"/>
        <n x="50"/>
        <n x="41"/>
        <n x="20"/>
      </t>
    </mdx>
    <mdx n="0" f="v">
      <t c="4" si="12">
        <n x="8"/>
        <n x="50"/>
        <n x="41"/>
        <n x="21"/>
      </t>
    </mdx>
    <mdx n="0" f="v">
      <t c="4" si="12">
        <n x="8"/>
        <n x="50"/>
        <n x="41"/>
        <n x="16"/>
      </t>
    </mdx>
    <mdx n="0" f="v">
      <t c="4" si="12">
        <n x="8"/>
        <n x="50"/>
        <n x="41"/>
        <n x="18"/>
      </t>
    </mdx>
    <mdx n="0" f="v">
      <t c="4" si="12">
        <n x="8"/>
        <n x="50"/>
        <n x="43"/>
        <n x="17"/>
      </t>
    </mdx>
    <mdx n="0" f="v">
      <t c="4" si="12">
        <n x="8"/>
        <n x="50"/>
        <n x="43"/>
        <n x="19"/>
      </t>
    </mdx>
    <mdx n="0" f="v">
      <t c="4" si="12">
        <n x="8"/>
        <n x="50"/>
        <n x="43"/>
        <n x="20"/>
      </t>
    </mdx>
    <mdx n="0" f="v">
      <t c="4" si="12">
        <n x="8"/>
        <n x="50"/>
        <n x="43"/>
        <n x="21"/>
      </t>
    </mdx>
    <mdx n="0" f="v">
      <t c="4" si="12">
        <n x="8"/>
        <n x="50"/>
        <n x="43"/>
        <n x="16"/>
      </t>
    </mdx>
    <mdx n="0" f="v">
      <t c="4" si="12">
        <n x="8"/>
        <n x="50"/>
        <n x="43"/>
        <n x="18"/>
      </t>
    </mdx>
    <mdx n="0" f="v">
      <t c="4">
        <n x="8"/>
        <n x="50"/>
        <n x="38"/>
        <n x="19"/>
      </t>
    </mdx>
    <mdx n="0" f="m">
      <t c="2">
        <n x="101"/>
        <n x="27"/>
      </t>
    </mdx>
    <mdx n="0" f="m">
      <t c="2">
        <n x="101"/>
        <n x="28"/>
      </t>
    </mdx>
    <mdx n="0" f="m">
      <t c="2">
        <n x="101"/>
        <n x="29"/>
      </t>
    </mdx>
    <mdx n="0" f="m">
      <t c="2">
        <n x="101"/>
        <n x="33"/>
      </t>
    </mdx>
    <mdx n="0" f="m">
      <t c="2">
        <n x="101"/>
        <n x="35"/>
      </t>
    </mdx>
    <mdx n="0" f="m">
      <t c="2">
        <n x="101"/>
        <n x="22"/>
      </t>
    </mdx>
    <mdx n="0" f="m">
      <t c="2">
        <n x="101"/>
        <n x="24"/>
      </t>
    </mdx>
    <mdx n="0" f="m">
      <t c="2">
        <n x="101"/>
        <n x="30"/>
      </t>
    </mdx>
    <mdx n="0" f="m">
      <t c="2">
        <n x="101"/>
        <n x="31"/>
      </t>
    </mdx>
    <mdx n="0" f="m">
      <t c="2">
        <n x="101"/>
        <n x="32"/>
      </t>
    </mdx>
    <mdx n="0" f="m">
      <t c="1">
        <n x="101"/>
      </t>
    </mdx>
    <mdx n="0" f="m">
      <t c="2">
        <n x="101"/>
        <n x="34"/>
      </t>
    </mdx>
    <mdx n="0" f="m">
      <t c="2">
        <n x="101"/>
        <n x="36"/>
      </t>
    </mdx>
    <mdx n="0" f="m">
      <t c="2">
        <n x="101"/>
        <n x="23"/>
      </t>
    </mdx>
    <mdx n="0" f="m">
      <t c="2">
        <n x="101"/>
        <n x="25"/>
      </t>
    </mdx>
    <mdx n="0" f="v">
      <t c="4" si="12">
        <n x="8"/>
        <n x="101"/>
        <n x="22"/>
        <n x="11"/>
      </t>
    </mdx>
    <mdx n="0" f="v">
      <t c="4" si="12">
        <n x="8"/>
        <n x="101"/>
        <n x="23"/>
        <n x="1"/>
      </t>
    </mdx>
    <mdx n="0" f="v">
      <t c="4" si="12">
        <n x="8"/>
        <n x="101"/>
        <n x="22"/>
        <n x="5"/>
      </t>
    </mdx>
    <mdx n="0" f="v">
      <t c="4" si="12">
        <n x="8"/>
        <n x="101"/>
        <n x="22"/>
        <n x="14" s="1"/>
      </t>
    </mdx>
    <mdx n="0" f="v">
      <t c="4" si="12">
        <n x="8"/>
        <n x="101"/>
        <n x="25"/>
        <n x="3"/>
      </t>
    </mdx>
    <mdx n="0" f="v">
      <t c="4" si="12">
        <n x="8"/>
        <n x="101"/>
        <n x="35"/>
        <n x="11"/>
      </t>
    </mdx>
    <mdx n="0" f="v">
      <t c="4" si="12">
        <n x="8"/>
        <n x="101"/>
        <n x="33"/>
        <n x="9"/>
      </t>
    </mdx>
    <mdx n="0" f="v">
      <t c="4" si="12">
        <n x="8"/>
        <n x="101"/>
        <n x="35"/>
        <n x="4"/>
      </t>
    </mdx>
    <mdx n="0" f="v">
      <t c="4" si="12">
        <n x="8"/>
        <n x="101"/>
        <n x="32"/>
        <n x="11"/>
      </t>
    </mdx>
    <mdx n="0" f="v">
      <t c="4" si="12">
        <n x="8"/>
        <n x="101"/>
        <n x="35"/>
        <n x="5"/>
      </t>
    </mdx>
    <mdx n="0" f="v">
      <t c="4" si="12">
        <n x="8"/>
        <n x="101"/>
        <n x="27"/>
        <n x="5"/>
      </t>
    </mdx>
    <mdx n="0" f="v">
      <t c="4" si="12">
        <n x="8"/>
        <n x="101"/>
        <n x="25"/>
        <n x="1"/>
      </t>
    </mdx>
    <mdx n="0" f="v">
      <t c="4" si="12">
        <n x="8"/>
        <n x="101"/>
        <n x="28"/>
        <n x="6"/>
      </t>
    </mdx>
    <mdx n="0" f="v">
      <t c="4" si="12">
        <n x="8"/>
        <n x="101"/>
        <n x="23"/>
        <n x="11"/>
      </t>
    </mdx>
    <mdx n="0" f="v">
      <t c="4" si="12">
        <n x="8"/>
        <n x="101"/>
        <n x="33"/>
        <n x="1"/>
      </t>
    </mdx>
    <mdx n="0" f="v">
      <t c="4" si="12">
        <n x="8"/>
        <n x="101"/>
        <n x="22"/>
        <n x="1"/>
      </t>
    </mdx>
    <mdx n="0" f="v">
      <t c="3" si="12">
        <n x="8"/>
        <n x="101"/>
        <n x="3"/>
      </t>
    </mdx>
    <mdx n="0" f="v">
      <t c="4" si="12">
        <n x="8"/>
        <n x="101"/>
        <n x="22"/>
        <n x="3"/>
      </t>
    </mdx>
    <mdx n="0" f="v">
      <t c="4" si="12">
        <n x="8"/>
        <n x="101"/>
        <n x="32"/>
        <n x="2"/>
      </t>
    </mdx>
    <mdx n="0" f="v">
      <t c="4" si="12">
        <n x="8"/>
        <n x="101"/>
        <n x="28"/>
        <n x="14" s="1"/>
      </t>
    </mdx>
    <mdx n="0" f="v">
      <t c="4" si="12">
        <n x="8"/>
        <n x="101"/>
        <n x="32"/>
        <n x="3"/>
      </t>
    </mdx>
    <mdx n="0" f="v">
      <t c="4" si="12">
        <n x="8"/>
        <n x="101"/>
        <n x="35"/>
        <n x="1"/>
      </t>
    </mdx>
    <mdx n="0" f="v">
      <t c="4" si="12">
        <n x="8"/>
        <n x="101"/>
        <n x="36"/>
        <n x="14" s="1"/>
      </t>
    </mdx>
    <mdx n="0" f="v">
      <t c="4" si="12">
        <n x="8"/>
        <n x="101"/>
        <n x="22"/>
        <n x="2"/>
      </t>
    </mdx>
    <mdx n="0" f="v">
      <t c="4" si="12">
        <n x="8"/>
        <n x="101"/>
        <n x="33"/>
        <n x="6"/>
      </t>
    </mdx>
    <mdx n="0" f="v">
      <t c="4" si="12">
        <n x="8"/>
        <n x="101"/>
        <n x="32"/>
        <n x="6"/>
      </t>
    </mdx>
    <mdx n="0" f="v">
      <t c="4" si="12">
        <n x="8"/>
        <n x="101"/>
        <n x="27"/>
        <n x="11"/>
      </t>
    </mdx>
    <mdx n="0" f="v">
      <t c="4" si="12">
        <n x="8"/>
        <n x="101"/>
        <n x="31"/>
        <n x="5"/>
      </t>
    </mdx>
    <mdx n="0" f="v">
      <t c="4" si="12">
        <n x="8"/>
        <n x="101"/>
        <n x="31"/>
        <n x="4"/>
      </t>
    </mdx>
    <mdx n="0" f="v">
      <t c="4" si="12">
        <n x="8"/>
        <n x="101"/>
        <n x="35"/>
        <n x="6"/>
      </t>
    </mdx>
    <mdx n="0" f="v">
      <t c="4" si="12">
        <n x="8"/>
        <n x="101"/>
        <n x="24"/>
        <n x="4"/>
      </t>
    </mdx>
    <mdx n="0" f="v">
      <t c="4" si="12">
        <n x="8"/>
        <n x="101"/>
        <n x="33"/>
        <n x="5"/>
      </t>
    </mdx>
    <mdx n="0" f="v">
      <t c="4" si="12">
        <n x="8"/>
        <n x="101"/>
        <n x="36"/>
        <n x="9"/>
      </t>
    </mdx>
    <mdx n="0" f="v">
      <t c="4" si="12">
        <n x="8"/>
        <n x="101"/>
        <n x="34"/>
        <n x="4"/>
      </t>
    </mdx>
    <mdx n="0" f="v">
      <t c="4" si="12">
        <n x="8"/>
        <n x="101"/>
        <n x="31"/>
        <n x="14" s="1"/>
      </t>
    </mdx>
    <mdx n="0" f="v">
      <t c="4" si="12">
        <n x="8"/>
        <n x="101"/>
        <n x="25"/>
        <n x="14" s="1"/>
      </t>
    </mdx>
    <mdx n="0" f="v">
      <t c="4" si="12">
        <n x="8"/>
        <n x="101"/>
        <n x="28"/>
        <n x="3"/>
      </t>
    </mdx>
    <mdx n="0" f="v">
      <t c="4" si="12">
        <n x="8"/>
        <n x="101"/>
        <n x="34"/>
        <n x="14" s="1"/>
      </t>
    </mdx>
    <mdx n="0" f="v">
      <t c="4" si="12">
        <n x="8"/>
        <n x="101"/>
        <n x="36"/>
        <n x="4"/>
      </t>
    </mdx>
    <mdx n="0" f="v">
      <t c="4" si="12">
        <n x="8"/>
        <n x="101"/>
        <n x="31"/>
        <n x="6"/>
      </t>
    </mdx>
    <mdx n="0" f="v">
      <t c="4" si="12">
        <n x="8"/>
        <n x="101"/>
        <n x="36"/>
        <n x="1"/>
      </t>
    </mdx>
    <mdx n="0" f="v">
      <t c="3" si="12">
        <n x="8"/>
        <n x="101"/>
        <n x="6"/>
      </t>
    </mdx>
    <mdx n="0" f="v">
      <t c="4" si="12">
        <n x="8"/>
        <n x="101"/>
        <n x="23"/>
        <n x="2"/>
      </t>
    </mdx>
    <mdx n="0" f="v">
      <t c="4" si="12">
        <n x="8"/>
        <n x="101"/>
        <n x="23"/>
        <n x="14" s="1"/>
      </t>
    </mdx>
    <mdx n="0" f="v">
      <t c="4" si="12">
        <n x="8"/>
        <n x="101"/>
        <n x="35"/>
        <n x="3"/>
      </t>
    </mdx>
    <mdx n="0" f="v">
      <t c="4" si="12">
        <n x="8"/>
        <n x="101"/>
        <n x="27"/>
        <n x="6"/>
      </t>
    </mdx>
    <mdx n="0" f="v">
      <t c="4" si="12">
        <n x="8"/>
        <n x="101"/>
        <n x="25"/>
        <n x="9"/>
      </t>
    </mdx>
    <mdx n="0" f="v">
      <t c="4" si="12">
        <n x="8"/>
        <n x="101"/>
        <n x="34"/>
        <n x="2"/>
      </t>
    </mdx>
    <mdx n="0" f="v">
      <t c="4" si="12">
        <n x="8"/>
        <n x="101"/>
        <n x="35"/>
        <n x="2"/>
      </t>
    </mdx>
    <mdx n="0" f="v">
      <t c="4" si="12">
        <n x="8"/>
        <n x="101"/>
        <n x="32"/>
        <n x="1"/>
      </t>
    </mdx>
    <mdx n="0" f="v">
      <t c="4" si="12">
        <n x="8"/>
        <n x="101"/>
        <n x="23"/>
        <n x="4"/>
      </t>
    </mdx>
    <mdx n="0" f="v">
      <t c="3" si="12">
        <n x="8"/>
        <n x="101"/>
        <n x="4"/>
      </t>
    </mdx>
    <mdx n="0" f="v">
      <t c="3" si="12">
        <n x="8"/>
        <n x="101"/>
        <n x="11"/>
      </t>
    </mdx>
    <mdx n="0" f="v">
      <t c="4" si="12">
        <n x="8"/>
        <n x="101"/>
        <n x="34"/>
        <n x="1"/>
      </t>
    </mdx>
    <mdx n="0" f="v">
      <t c="4" si="12">
        <n x="8"/>
        <n x="101"/>
        <n x="28"/>
        <n x="2"/>
      </t>
    </mdx>
    <mdx n="0" f="v">
      <t c="4" si="12">
        <n x="8"/>
        <n x="101"/>
        <n x="36"/>
        <n x="2"/>
      </t>
    </mdx>
    <mdx n="0" f="v">
      <t c="4" si="12">
        <n x="8"/>
        <n x="101"/>
        <n x="24"/>
        <n x="3"/>
      </t>
    </mdx>
    <mdx n="0" f="v">
      <t c="4" si="12">
        <n x="8"/>
        <n x="101"/>
        <n x="33"/>
        <n x="11"/>
      </t>
    </mdx>
    <mdx n="0" f="v">
      <t c="4" si="12">
        <n x="8"/>
        <n x="101"/>
        <n x="34"/>
        <n x="6"/>
      </t>
    </mdx>
    <mdx n="0" f="v">
      <t c="4" si="12">
        <n x="8"/>
        <n x="101"/>
        <n x="27"/>
        <n x="1"/>
      </t>
    </mdx>
    <mdx n="0" f="v">
      <t c="4" si="12">
        <n x="8"/>
        <n x="101"/>
        <n x="24"/>
        <n x="5"/>
      </t>
    </mdx>
    <mdx n="0" f="v">
      <t c="4" si="12">
        <n x="8"/>
        <n x="101"/>
        <n x="32"/>
        <n x="9"/>
      </t>
    </mdx>
    <mdx n="0" f="v">
      <t c="4" si="12">
        <n x="8"/>
        <n x="101"/>
        <n x="23"/>
        <n x="9"/>
      </t>
    </mdx>
    <mdx n="0" f="v">
      <t c="4" si="12">
        <n x="8"/>
        <n x="101"/>
        <n x="33"/>
        <n x="4"/>
      </t>
    </mdx>
    <mdx n="0" f="v">
      <t c="4" si="12">
        <n x="8"/>
        <n x="101"/>
        <n x="33"/>
        <n x="3"/>
      </t>
    </mdx>
    <mdx n="0" f="v">
      <t c="4" si="12">
        <n x="8"/>
        <n x="101"/>
        <n x="29"/>
        <n x="6"/>
      </t>
    </mdx>
    <mdx n="0" f="v">
      <t c="4" si="12">
        <n x="8"/>
        <n x="101"/>
        <n x="31"/>
        <n x="9"/>
      </t>
    </mdx>
    <mdx n="0" f="v">
      <t c="4" si="12">
        <n x="8"/>
        <n x="101"/>
        <n x="27"/>
        <n x="9"/>
      </t>
    </mdx>
    <mdx n="0" f="v">
      <t c="4" si="12">
        <n x="8"/>
        <n x="101"/>
        <n x="24"/>
        <n x="14" s="1"/>
      </t>
    </mdx>
    <mdx n="0" f="v">
      <t c="4" si="12">
        <n x="8"/>
        <n x="101"/>
        <n x="23"/>
        <n x="3"/>
      </t>
    </mdx>
    <mdx n="0" f="v">
      <t c="4" si="12">
        <n x="8"/>
        <n x="101"/>
        <n x="36"/>
        <n x="11"/>
      </t>
    </mdx>
    <mdx n="0" f="v">
      <t c="4" si="12">
        <n x="8"/>
        <n x="101"/>
        <n x="28"/>
        <n x="1"/>
      </t>
    </mdx>
    <mdx n="0" f="v">
      <t c="4" si="12">
        <n x="8"/>
        <n x="101"/>
        <n x="31"/>
        <n x="2"/>
      </t>
    </mdx>
    <mdx n="0" f="v">
      <t c="4" si="12">
        <n x="8"/>
        <n x="101"/>
        <n x="31"/>
        <n x="11"/>
      </t>
    </mdx>
    <mdx n="0" f="v">
      <t c="4" si="12">
        <n x="8"/>
        <n x="101"/>
        <n x="25"/>
        <n x="11"/>
      </t>
    </mdx>
    <mdx n="0" f="v">
      <t c="4" si="12">
        <n x="8"/>
        <n x="101"/>
        <n x="25"/>
        <n x="4"/>
      </t>
    </mdx>
    <mdx n="0" f="v">
      <t c="4" si="12">
        <n x="8"/>
        <n x="101"/>
        <n x="34"/>
        <n x="3"/>
      </t>
    </mdx>
    <mdx n="0" f="v">
      <t c="4" si="12">
        <n x="8"/>
        <n x="101"/>
        <n x="28"/>
        <n x="9"/>
      </t>
    </mdx>
    <mdx n="0" f="v">
      <t c="4" si="12">
        <n x="8"/>
        <n x="101"/>
        <n x="32"/>
        <n x="5"/>
      </t>
    </mdx>
    <mdx n="0" f="v">
      <t c="4" si="12">
        <n x="8"/>
        <n x="101"/>
        <n x="29"/>
        <n x="11"/>
      </t>
    </mdx>
    <mdx n="0" f="v">
      <t c="4" si="12">
        <n x="8"/>
        <n x="101"/>
        <n x="35"/>
        <n x="14" s="1"/>
      </t>
    </mdx>
    <mdx n="0" f="v">
      <t c="4" si="12">
        <n x="8"/>
        <n x="101"/>
        <n x="25"/>
        <n x="5"/>
      </t>
    </mdx>
    <mdx n="0" f="v">
      <t c="3" si="12">
        <n x="8"/>
        <n x="101"/>
        <n x="1"/>
      </t>
    </mdx>
    <mdx n="0" f="v">
      <t c="4" si="12">
        <n x="8"/>
        <n x="101"/>
        <n x="25"/>
        <n x="2"/>
      </t>
    </mdx>
    <mdx n="0" f="v">
      <t c="4" si="12">
        <n x="8"/>
        <n x="101"/>
        <n x="29"/>
        <n x="4"/>
      </t>
    </mdx>
    <mdx n="0" f="v">
      <t c="4" si="12">
        <n x="8"/>
        <n x="101"/>
        <n x="36"/>
        <n x="5"/>
      </t>
    </mdx>
    <mdx n="0" f="v">
      <t c="4" si="12">
        <n x="8"/>
        <n x="101"/>
        <n x="32"/>
        <n x="4"/>
      </t>
    </mdx>
    <mdx n="0" f="v">
      <t c="4" si="12">
        <n x="8"/>
        <n x="101"/>
        <n x="30"/>
        <n x="11"/>
      </t>
    </mdx>
    <mdx n="0" f="v">
      <t c="4" si="12">
        <n x="8"/>
        <n x="101"/>
        <n x="28"/>
        <n x="4"/>
      </t>
    </mdx>
    <mdx n="0" f="v">
      <t c="4" si="12">
        <n x="8"/>
        <n x="101"/>
        <n x="31"/>
        <n x="3"/>
      </t>
    </mdx>
    <mdx n="0" f="v">
      <t c="4" si="12">
        <n x="8"/>
        <n x="101"/>
        <n x="27"/>
        <n x="4"/>
      </t>
    </mdx>
    <mdx n="0" f="v">
      <t c="4" si="12">
        <n x="8"/>
        <n x="101"/>
        <n x="32"/>
        <n x="14" s="1"/>
      </t>
    </mdx>
    <mdx n="0" f="v">
      <t c="4" si="12">
        <n x="8"/>
        <n x="101"/>
        <n x="24"/>
        <n x="2"/>
      </t>
    </mdx>
    <mdx n="0" f="v">
      <t c="4" si="12">
        <n x="8"/>
        <n x="101"/>
        <n x="28"/>
        <n x="5"/>
      </t>
    </mdx>
    <mdx n="0" f="v">
      <t c="4" si="12">
        <n x="8"/>
        <n x="101"/>
        <n x="36"/>
        <n x="6"/>
      </t>
    </mdx>
    <mdx n="0" f="v">
      <t c="4" si="12">
        <n x="8"/>
        <n x="101"/>
        <n x="24"/>
        <n x="1"/>
      </t>
    </mdx>
    <mdx n="0" f="v">
      <t c="4" si="12">
        <n x="8"/>
        <n x="101"/>
        <n x="25"/>
        <n x="6"/>
      </t>
    </mdx>
    <mdx n="0" f="v">
      <t c="4" si="12">
        <n x="8"/>
        <n x="101"/>
        <n x="28"/>
        <n x="11"/>
      </t>
    </mdx>
    <mdx n="0" f="v">
      <t c="4" si="12">
        <n x="8"/>
        <n x="101"/>
        <n x="31"/>
        <n x="1"/>
      </t>
    </mdx>
    <mdx n="0" f="v">
      <t c="4" si="12">
        <n x="8"/>
        <n x="101"/>
        <n x="22"/>
        <n x="6"/>
      </t>
    </mdx>
    <mdx n="0" f="v">
      <t c="4" si="12">
        <n x="8"/>
        <n x="101"/>
        <n x="23"/>
        <n x="5"/>
      </t>
    </mdx>
    <mdx n="0" f="v">
      <t c="4" si="12">
        <n x="8"/>
        <n x="101"/>
        <n x="36"/>
        <n x="3"/>
      </t>
    </mdx>
    <mdx n="0" f="v">
      <t c="4" si="12">
        <n x="8"/>
        <n x="101"/>
        <n x="34"/>
        <n x="5"/>
      </t>
    </mdx>
    <mdx n="0" f="v">
      <t c="4" si="12">
        <n x="8"/>
        <n x="101"/>
        <n x="29"/>
        <n x="3"/>
      </t>
    </mdx>
    <mdx n="0" f="v">
      <t c="3" si="12">
        <n x="8"/>
        <n x="101"/>
        <n x="5"/>
      </t>
    </mdx>
    <mdx n="0" f="v">
      <t c="3" si="12">
        <n x="8"/>
        <n x="101"/>
        <n x="14" s="1"/>
      </t>
    </mdx>
    <mdx n="0" f="v">
      <t c="4" si="12">
        <n x="8"/>
        <n x="101"/>
        <n x="22"/>
        <n x="9"/>
      </t>
    </mdx>
    <mdx n="0" f="v">
      <t c="4" si="12">
        <n x="8"/>
        <n x="101"/>
        <n x="33"/>
        <n x="14" s="1"/>
      </t>
    </mdx>
    <mdx n="0" f="v">
      <t c="4" si="12">
        <n x="8"/>
        <n x="101"/>
        <n x="27"/>
        <n x="2"/>
      </t>
    </mdx>
    <mdx n="0" f="v">
      <t c="4" si="12">
        <n x="8"/>
        <n x="101"/>
        <n x="23"/>
        <n x="6"/>
      </t>
    </mdx>
    <mdx n="0" f="v">
      <t c="4" si="12">
        <n x="8"/>
        <n x="101"/>
        <n x="22"/>
        <n x="4"/>
      </t>
    </mdx>
    <mdx n="0" f="v">
      <t c="4" si="12">
        <n x="8"/>
        <n x="101"/>
        <n x="35"/>
        <n x="9"/>
      </t>
    </mdx>
    <mdx n="0" f="v">
      <t c="4" si="12">
        <n x="8"/>
        <n x="101"/>
        <n x="27"/>
        <n x="3"/>
      </t>
    </mdx>
    <mdx n="0" f="v">
      <t c="3" si="12">
        <n x="8"/>
        <n x="101"/>
        <n x="2"/>
      </t>
    </mdx>
    <mdx n="0" f="v">
      <t c="3" si="12">
        <n x="8"/>
        <n x="101"/>
        <n x="9"/>
      </t>
    </mdx>
    <mdx n="0" f="v">
      <t c="4" si="12">
        <n x="8"/>
        <n x="101"/>
        <n x="33"/>
        <n x="2"/>
      </t>
    </mdx>
    <mdx n="0" f="v">
      <t c="4" si="12">
        <n x="8"/>
        <n x="101"/>
        <n x="27"/>
        <n x="14" s="1"/>
      </t>
    </mdx>
    <mdx n="0" f="v">
      <t c="4" si="12">
        <n x="8"/>
        <n x="101"/>
        <n x="24"/>
        <n x="11"/>
      </t>
    </mdx>
    <mdx n="0" f="v">
      <t c="4" si="12">
        <n x="8"/>
        <n x="101"/>
        <n x="24"/>
        <n x="6"/>
      </t>
    </mdx>
    <mdx n="0" f="v">
      <t c="4" si="12">
        <n x="8"/>
        <n x="101"/>
        <n x="24"/>
        <n x="9"/>
      </t>
    </mdx>
    <mdx n="0" f="v">
      <t c="4" si="12">
        <n x="8"/>
        <n x="101"/>
        <n x="34"/>
        <n x="11"/>
      </t>
    </mdx>
    <mdx n="0" f="v">
      <t c="4" si="12">
        <n x="8"/>
        <n x="101"/>
        <n x="34"/>
        <n x="9"/>
      </t>
    </mdx>
    <mdx n="0" f="v">
      <t c="4" si="12">
        <n x="8"/>
        <n x="101"/>
        <n x="29"/>
        <n x="9"/>
      </t>
    </mdx>
    <mdx n="0" f="v">
      <t c="4" si="12">
        <n x="8"/>
        <n x="101"/>
        <n x="29"/>
        <n x="5"/>
      </t>
    </mdx>
    <mdx n="0" f="v">
      <t c="4" si="12">
        <n x="8"/>
        <n x="101"/>
        <n x="29"/>
        <n x="1"/>
      </t>
    </mdx>
    <mdx n="0" f="v">
      <t c="4" si="12">
        <n x="8"/>
        <n x="101"/>
        <n x="29"/>
        <n x="14" s="1"/>
      </t>
    </mdx>
    <mdx n="0" f="v">
      <t c="4" si="12">
        <n x="8"/>
        <n x="101"/>
        <n x="29"/>
        <n x="2"/>
      </t>
    </mdx>
    <mdx n="0" f="v">
      <t c="4" si="12">
        <n x="8"/>
        <n x="101"/>
        <n x="30"/>
        <n x="5"/>
      </t>
    </mdx>
    <mdx n="0" f="v">
      <t c="4" si="12">
        <n x="8"/>
        <n x="101"/>
        <n x="30"/>
        <n x="14" s="1"/>
      </t>
    </mdx>
    <mdx n="0" f="v">
      <t c="4" si="12">
        <n x="8"/>
        <n x="101"/>
        <n x="30"/>
        <n x="1"/>
      </t>
    </mdx>
    <mdx n="0" f="v">
      <t c="4" si="12">
        <n x="8"/>
        <n x="101"/>
        <n x="30"/>
        <n x="6"/>
      </t>
    </mdx>
    <mdx n="0" f="v">
      <t c="4" si="12">
        <n x="8"/>
        <n x="101"/>
        <n x="30"/>
        <n x="4"/>
      </t>
    </mdx>
    <mdx n="0" f="v">
      <t c="4" si="12">
        <n x="8"/>
        <n x="101"/>
        <n x="30"/>
        <n x="9"/>
      </t>
    </mdx>
    <mdx n="0" f="v">
      <t c="4" si="12">
        <n x="8"/>
        <n x="101"/>
        <n x="30"/>
        <n x="2"/>
      </t>
    </mdx>
    <mdx n="0" f="v">
      <t c="4" si="12">
        <n x="8"/>
        <n x="101"/>
        <n x="30"/>
        <n x="3"/>
      </t>
    </mdx>
    <mdx n="0" f="m">
      <t c="2">
        <n x="102"/>
        <n x="27"/>
      </t>
    </mdx>
    <mdx n="0" f="m">
      <t c="2">
        <n x="102"/>
        <n x="28"/>
      </t>
    </mdx>
    <mdx n="0" f="m">
      <t c="2">
        <n x="102"/>
        <n x="29"/>
      </t>
    </mdx>
    <mdx n="0" f="m">
      <t c="2">
        <n x="102"/>
        <n x="33"/>
      </t>
    </mdx>
    <mdx n="0" f="m">
      <t c="2">
        <n x="102"/>
        <n x="35"/>
      </t>
    </mdx>
    <mdx n="0" f="m">
      <t c="2">
        <n x="102"/>
        <n x="22"/>
      </t>
    </mdx>
    <mdx n="0" f="m">
      <t c="2">
        <n x="102"/>
        <n x="24"/>
      </t>
    </mdx>
    <mdx n="0" f="m">
      <t c="2">
        <n x="102"/>
        <n x="30"/>
      </t>
    </mdx>
    <mdx n="0" f="m">
      <t c="2">
        <n x="102"/>
        <n x="31"/>
      </t>
    </mdx>
    <mdx n="0" f="m">
      <t c="2">
        <n x="102"/>
        <n x="32"/>
      </t>
    </mdx>
    <mdx n="0" f="m">
      <t c="1">
        <n x="102"/>
      </t>
    </mdx>
    <mdx n="0" f="m">
      <t c="2">
        <n x="102"/>
        <n x="34"/>
      </t>
    </mdx>
    <mdx n="0" f="m">
      <t c="2">
        <n x="102"/>
        <n x="36"/>
      </t>
    </mdx>
    <mdx n="0" f="m">
      <t c="2">
        <n x="102"/>
        <n x="23"/>
      </t>
    </mdx>
    <mdx n="0" f="m">
      <t c="2">
        <n x="102"/>
        <n x="25"/>
      </t>
    </mdx>
    <mdx n="0" f="v">
      <t c="4" si="12">
        <n x="8"/>
        <n x="102"/>
        <n x="22"/>
        <n x="1"/>
      </t>
    </mdx>
    <mdx n="0" f="v">
      <t c="4" si="12">
        <n x="8"/>
        <n x="102"/>
        <n x="23"/>
        <n x="4"/>
      </t>
    </mdx>
    <mdx n="0" f="v">
      <t c="4" si="12">
        <n x="8"/>
        <n x="102"/>
        <n x="33"/>
        <n x="4"/>
      </t>
    </mdx>
    <mdx n="0" f="v">
      <t c="4" si="12">
        <n x="8"/>
        <n x="102"/>
        <n x="27"/>
        <n x="5"/>
      </t>
    </mdx>
    <mdx n="0" f="v">
      <t c="4" si="12">
        <n x="8"/>
        <n x="102"/>
        <n x="24"/>
        <n x="2"/>
      </t>
    </mdx>
    <mdx n="0" f="v">
      <t c="4" si="12">
        <n x="8"/>
        <n x="102"/>
        <n x="23"/>
        <n x="6"/>
      </t>
    </mdx>
    <mdx n="0" f="v">
      <t c="4" si="12">
        <n x="8"/>
        <n x="102"/>
        <n x="33"/>
        <n x="14" s="1"/>
      </t>
    </mdx>
    <mdx n="0" f="v">
      <t c="4" si="12">
        <n x="8"/>
        <n x="102"/>
        <n x="27"/>
        <n x="1"/>
      </t>
    </mdx>
    <mdx n="0" f="v">
      <t c="4" si="12">
        <n x="8"/>
        <n x="102"/>
        <n x="23"/>
        <n x="3"/>
      </t>
    </mdx>
    <mdx n="0" f="v">
      <t c="4" si="12">
        <n x="8"/>
        <n x="102"/>
        <n x="33"/>
        <n x="6"/>
      </t>
    </mdx>
    <mdx n="0" f="v">
      <t c="4" si="12">
        <n x="8"/>
        <n x="102"/>
        <n x="35"/>
        <n x="4"/>
      </t>
    </mdx>
    <mdx n="0" f="v">
      <t c="4" si="12">
        <n x="8"/>
        <n x="102"/>
        <n x="23"/>
        <n x="9"/>
      </t>
    </mdx>
    <mdx n="0" f="v">
      <t c="4" si="12">
        <n x="8"/>
        <n x="102"/>
        <n x="24"/>
        <n x="5"/>
      </t>
    </mdx>
    <mdx n="0" f="v">
      <t c="4" si="12">
        <n x="8"/>
        <n x="102"/>
        <n x="31"/>
        <n x="3"/>
      </t>
    </mdx>
    <mdx n="0" f="v">
      <t c="4" si="12">
        <n x="8"/>
        <n x="102"/>
        <n x="34"/>
        <n x="4"/>
      </t>
    </mdx>
    <mdx n="0" f="v">
      <t c="4" si="12">
        <n x="8"/>
        <n x="102"/>
        <n x="22"/>
        <n x="5"/>
      </t>
    </mdx>
    <mdx n="0" f="v">
      <t c="4" si="12">
        <n x="8"/>
        <n x="102"/>
        <n x="34"/>
        <n x="1"/>
      </t>
    </mdx>
    <mdx n="0" f="v">
      <t c="4" si="12">
        <n x="8"/>
        <n x="102"/>
        <n x="32"/>
        <n x="2"/>
      </t>
    </mdx>
    <mdx n="0" f="v">
      <t c="4" si="12">
        <n x="8"/>
        <n x="102"/>
        <n x="25"/>
        <n x="11"/>
      </t>
    </mdx>
    <mdx n="0" f="v">
      <t c="4" si="12">
        <n x="8"/>
        <n x="102"/>
        <n x="27"/>
        <n x="4"/>
      </t>
    </mdx>
    <mdx n="0" f="v">
      <t c="4" si="12">
        <n x="8"/>
        <n x="102"/>
        <n x="32"/>
        <n x="5"/>
      </t>
    </mdx>
    <mdx n="0" f="v">
      <t c="4" si="12">
        <n x="8"/>
        <n x="102"/>
        <n x="27"/>
        <n x="9"/>
      </t>
    </mdx>
    <mdx n="0" f="v">
      <t c="4" si="12">
        <n x="8"/>
        <n x="102"/>
        <n x="27"/>
        <n x="11"/>
      </t>
    </mdx>
    <mdx n="0" f="v">
      <t c="4" si="12">
        <n x="8"/>
        <n x="102"/>
        <n x="33"/>
        <n x="2"/>
      </t>
    </mdx>
    <mdx n="0" f="v">
      <t c="4" si="12">
        <n x="8"/>
        <n x="102"/>
        <n x="22"/>
        <n x="14" s="1"/>
      </t>
    </mdx>
    <mdx n="0" f="v">
      <t c="4" si="12">
        <n x="8"/>
        <n x="102"/>
        <n x="27"/>
        <n x="6"/>
      </t>
    </mdx>
    <mdx n="0" f="v">
      <t c="4" si="12">
        <n x="8"/>
        <n x="102"/>
        <n x="23"/>
        <n x="14" s="1"/>
      </t>
    </mdx>
    <mdx n="0" f="v">
      <t c="3" si="12">
        <n x="8"/>
        <n x="102"/>
        <n x="2"/>
      </t>
    </mdx>
    <mdx n="0" f="v">
      <t c="4" si="12">
        <n x="8"/>
        <n x="102"/>
        <n x="28"/>
        <n x="1"/>
      </t>
    </mdx>
    <mdx n="0" f="v">
      <t c="3" si="12">
        <n x="8"/>
        <n x="102"/>
        <n x="9"/>
      </t>
    </mdx>
    <mdx n="0" f="v">
      <t c="4" si="12">
        <n x="8"/>
        <n x="102"/>
        <n x="28"/>
        <n x="4"/>
      </t>
    </mdx>
    <mdx n="0" f="v">
      <t c="4" si="12">
        <n x="8"/>
        <n x="102"/>
        <n x="31"/>
        <n x="14" s="1"/>
      </t>
    </mdx>
    <mdx n="0" f="v">
      <t c="4" si="12">
        <n x="8"/>
        <n x="102"/>
        <n x="34"/>
        <n x="5"/>
      </t>
    </mdx>
    <mdx n="0" f="v">
      <t c="4" si="12">
        <n x="8"/>
        <n x="102"/>
        <n x="25"/>
        <n x="9"/>
      </t>
    </mdx>
    <mdx n="0" f="v">
      <t c="4" si="12">
        <n x="8"/>
        <n x="102"/>
        <n x="32"/>
        <n x="3"/>
      </t>
    </mdx>
    <mdx n="0" f="v">
      <t c="4" si="12">
        <n x="8"/>
        <n x="102"/>
        <n x="24"/>
        <n x="14" s="1"/>
      </t>
    </mdx>
    <mdx n="0" f="v">
      <t c="4" si="12">
        <n x="8"/>
        <n x="102"/>
        <n x="27"/>
        <n x="2"/>
      </t>
    </mdx>
    <mdx n="0" f="v">
      <t c="4" si="12">
        <n x="8"/>
        <n x="102"/>
        <n x="32"/>
        <n x="6"/>
      </t>
    </mdx>
    <mdx n="0" f="v">
      <t c="4" si="12">
        <n x="8"/>
        <n x="102"/>
        <n x="25"/>
        <n x="14" s="1"/>
      </t>
    </mdx>
    <mdx n="0" f="v">
      <t c="4" si="12">
        <n x="8"/>
        <n x="102"/>
        <n x="22"/>
        <n x="4"/>
      </t>
    </mdx>
    <mdx n="0" f="v">
      <t c="4" si="12">
        <n x="8"/>
        <n x="102"/>
        <n x="35"/>
        <n x="5"/>
      </t>
    </mdx>
    <mdx n="0" f="v">
      <t c="4" si="12">
        <n x="8"/>
        <n x="102"/>
        <n x="23"/>
        <n x="11"/>
      </t>
    </mdx>
    <mdx n="0" f="v">
      <t c="4" si="12">
        <n x="8"/>
        <n x="102"/>
        <n x="35"/>
        <n x="6"/>
      </t>
    </mdx>
    <mdx n="0" f="v">
      <t c="4" si="12">
        <n x="8"/>
        <n x="102"/>
        <n x="35"/>
        <n x="14" s="1"/>
      </t>
    </mdx>
    <mdx n="0" f="v">
      <t c="4" si="12">
        <n x="8"/>
        <n x="102"/>
        <n x="36"/>
        <n x="2"/>
      </t>
    </mdx>
    <mdx n="0" f="v">
      <t c="4" si="12">
        <n x="8"/>
        <n x="102"/>
        <n x="33"/>
        <n x="11"/>
      </t>
    </mdx>
    <mdx n="0" f="v">
      <t c="4" si="12">
        <n x="8"/>
        <n x="102"/>
        <n x="33"/>
        <n x="5"/>
      </t>
    </mdx>
    <mdx n="0" f="v">
      <t c="4" si="12">
        <n x="8"/>
        <n x="102"/>
        <n x="31"/>
        <n x="11"/>
      </t>
    </mdx>
    <mdx n="0" f="v">
      <t c="4" si="12">
        <n x="8"/>
        <n x="102"/>
        <n x="34"/>
        <n x="11"/>
      </t>
    </mdx>
    <mdx n="0" f="v">
      <t c="4" si="12">
        <n x="8"/>
        <n x="102"/>
        <n x="36"/>
        <n x="5"/>
      </t>
    </mdx>
    <mdx n="0" f="v">
      <t c="4" si="12">
        <n x="8"/>
        <n x="102"/>
        <n x="35"/>
        <n x="9"/>
      </t>
    </mdx>
    <mdx n="0" f="v">
      <t c="4" si="12">
        <n x="8"/>
        <n x="102"/>
        <n x="25"/>
        <n x="5"/>
      </t>
    </mdx>
    <mdx n="0" f="v">
      <t c="4" si="12">
        <n x="8"/>
        <n x="102"/>
        <n x="35"/>
        <n x="3"/>
      </t>
    </mdx>
    <mdx n="0" f="v">
      <t c="4" si="12">
        <n x="8"/>
        <n x="102"/>
        <n x="34"/>
        <n x="3"/>
      </t>
    </mdx>
    <mdx n="0" f="v">
      <t c="4" si="12">
        <n x="8"/>
        <n x="102"/>
        <n x="34"/>
        <n x="2"/>
      </t>
    </mdx>
    <mdx n="0" f="v">
      <t c="4" si="12">
        <n x="8"/>
        <n x="102"/>
        <n x="32"/>
        <n x="9"/>
      </t>
    </mdx>
    <mdx n="0" f="v">
      <t c="4" si="12">
        <n x="8"/>
        <n x="102"/>
        <n x="36"/>
        <n x="4"/>
      </t>
    </mdx>
    <mdx n="0" f="v">
      <t c="4" si="12">
        <n x="8"/>
        <n x="102"/>
        <n x="25"/>
        <n x="3"/>
      </t>
    </mdx>
    <mdx n="0" f="v">
      <t c="4" si="12">
        <n x="8"/>
        <n x="102"/>
        <n x="22"/>
        <n x="2"/>
      </t>
    </mdx>
    <mdx n="0" f="v">
      <t c="3" si="12">
        <n x="8"/>
        <n x="102"/>
        <n x="4"/>
      </t>
    </mdx>
    <mdx n="0" f="v">
      <t c="4" si="12">
        <n x="8"/>
        <n x="102"/>
        <n x="35"/>
        <n x="11"/>
      </t>
    </mdx>
    <mdx n="0" f="v">
      <t c="4" si="12">
        <n x="8"/>
        <n x="102"/>
        <n x="36"/>
        <n x="1"/>
      </t>
    </mdx>
    <mdx n="0" f="v">
      <t c="4" si="12">
        <n x="8"/>
        <n x="102"/>
        <n x="23"/>
        <n x="1"/>
      </t>
    </mdx>
    <mdx n="0" f="v">
      <t c="4" si="12">
        <n x="8"/>
        <n x="102"/>
        <n x="31"/>
        <n x="5"/>
      </t>
    </mdx>
    <mdx n="0" f="v">
      <t c="4" si="12">
        <n x="8"/>
        <n x="102"/>
        <n x="35"/>
        <n x="2"/>
      </t>
    </mdx>
    <mdx n="0" f="v">
      <t c="4" si="12">
        <n x="8"/>
        <n x="102"/>
        <n x="28"/>
        <n x="11"/>
      </t>
    </mdx>
    <mdx n="0" f="v">
      <t c="4" si="12">
        <n x="8"/>
        <n x="102"/>
        <n x="24"/>
        <n x="9"/>
      </t>
    </mdx>
    <mdx n="0" f="v">
      <t c="3" si="12">
        <n x="8"/>
        <n x="102"/>
        <n x="3"/>
      </t>
    </mdx>
    <mdx n="0" f="v">
      <t c="4" si="12">
        <n x="8"/>
        <n x="102"/>
        <n x="28"/>
        <n x="6"/>
      </t>
    </mdx>
    <mdx n="0" f="v">
      <t c="3" si="12">
        <n x="8"/>
        <n x="102"/>
        <n x="14" s="1"/>
      </t>
    </mdx>
    <mdx n="0" f="v">
      <t c="4" si="12">
        <n x="8"/>
        <n x="102"/>
        <n x="22"/>
        <n x="6"/>
      </t>
    </mdx>
    <mdx n="0" f="v">
      <t c="4" si="12">
        <n x="8"/>
        <n x="102"/>
        <n x="32"/>
        <n x="4"/>
      </t>
    </mdx>
    <mdx n="0" f="v">
      <t c="4" si="12">
        <n x="8"/>
        <n x="102"/>
        <n x="34"/>
        <n x="6"/>
      </t>
    </mdx>
    <mdx n="0" f="v">
      <t c="4" si="12">
        <n x="8"/>
        <n x="102"/>
        <n x="27"/>
        <n x="14" s="1"/>
      </t>
    </mdx>
    <mdx n="0" f="v">
      <t c="4" si="12">
        <n x="8"/>
        <n x="102"/>
        <n x="24"/>
        <n x="3"/>
      </t>
    </mdx>
    <mdx n="0" f="v">
      <t c="4" si="12">
        <n x="8"/>
        <n x="102"/>
        <n x="28"/>
        <n x="3"/>
      </t>
    </mdx>
    <mdx n="0" f="v">
      <t c="3" si="12">
        <n x="8"/>
        <n x="102"/>
        <n x="6"/>
      </t>
    </mdx>
    <mdx n="0" f="v">
      <t c="4" si="12">
        <n x="8"/>
        <n x="102"/>
        <n x="33"/>
        <n x="3"/>
      </t>
    </mdx>
    <mdx n="0" f="v">
      <t c="4" si="12">
        <n x="8"/>
        <n x="102"/>
        <n x="31"/>
        <n x="6"/>
      </t>
    </mdx>
    <mdx n="0" f="v">
      <t c="4" si="12">
        <n x="8"/>
        <n x="102"/>
        <n x="30"/>
        <n x="3"/>
      </t>
    </mdx>
    <mdx n="0" f="v">
      <t c="4" si="12">
        <n x="8"/>
        <n x="102"/>
        <n x="23"/>
        <n x="2"/>
      </t>
    </mdx>
    <mdx n="0" f="v">
      <t c="4" si="12">
        <n x="8"/>
        <n x="102"/>
        <n x="24"/>
        <n x="4"/>
      </t>
    </mdx>
    <mdx n="0" f="v">
      <t c="4" si="12">
        <n x="8"/>
        <n x="102"/>
        <n x="22"/>
        <n x="9"/>
      </t>
    </mdx>
    <mdx n="0" f="v">
      <t c="3" si="12">
        <n x="8"/>
        <n x="102"/>
        <n x="11"/>
      </t>
    </mdx>
    <mdx n="0" f="v">
      <t c="4" si="12">
        <n x="8"/>
        <n x="102"/>
        <n x="30"/>
        <n x="14" s="1"/>
      </t>
    </mdx>
    <mdx n="0" f="v">
      <t c="4" si="12">
        <n x="8"/>
        <n x="102"/>
        <n x="24"/>
        <n x="11"/>
      </t>
    </mdx>
    <mdx n="0" f="v">
      <t c="4" si="12">
        <n x="8"/>
        <n x="102"/>
        <n x="33"/>
        <n x="9"/>
      </t>
    </mdx>
    <mdx n="0" f="v">
      <t c="4" si="12">
        <n x="8"/>
        <n x="102"/>
        <n x="31"/>
        <n x="9"/>
      </t>
    </mdx>
    <mdx n="0" f="v">
      <t c="4" si="12">
        <n x="8"/>
        <n x="102"/>
        <n x="31"/>
        <n x="1"/>
      </t>
    </mdx>
    <mdx n="0" f="v">
      <t c="4" si="12">
        <n x="8"/>
        <n x="102"/>
        <n x="25"/>
        <n x="1"/>
      </t>
    </mdx>
    <mdx n="0" f="v">
      <t c="4" si="12">
        <n x="8"/>
        <n x="102"/>
        <n x="30"/>
        <n x="6"/>
      </t>
    </mdx>
    <mdx n="0" f="v">
      <t c="4" si="12">
        <n x="8"/>
        <n x="102"/>
        <n x="32"/>
        <n x="11"/>
      </t>
    </mdx>
    <mdx n="0" f="v">
      <t c="4" si="12">
        <n x="8"/>
        <n x="102"/>
        <n x="29"/>
        <n x="6"/>
      </t>
    </mdx>
    <mdx n="0" f="v">
      <t c="4" si="12">
        <n x="8"/>
        <n x="102"/>
        <n x="35"/>
        <n x="1"/>
      </t>
    </mdx>
    <mdx n="0" f="v">
      <t c="4" si="12">
        <n x="8"/>
        <n x="102"/>
        <n x="27"/>
        <n x="3"/>
      </t>
    </mdx>
    <mdx n="0" f="v">
      <t c="4" si="12">
        <n x="8"/>
        <n x="102"/>
        <n x="34"/>
        <n x="9"/>
      </t>
    </mdx>
    <mdx n="0" f="v">
      <t c="4" si="12">
        <n x="8"/>
        <n x="102"/>
        <n x="29"/>
        <n x="2"/>
      </t>
    </mdx>
    <mdx n="0" f="v">
      <t c="4" si="12">
        <n x="8"/>
        <n x="102"/>
        <n x="24"/>
        <n x="1"/>
      </t>
    </mdx>
    <mdx n="0" f="v">
      <t c="4" si="12">
        <n x="8"/>
        <n x="102"/>
        <n x="23"/>
        <n x="5"/>
      </t>
    </mdx>
    <mdx n="0" f="v">
      <t c="4" si="12">
        <n x="8"/>
        <n x="102"/>
        <n x="31"/>
        <n x="4"/>
      </t>
    </mdx>
    <mdx n="0" f="v">
      <t c="4" si="12">
        <n x="8"/>
        <n x="102"/>
        <n x="24"/>
        <n x="6"/>
      </t>
    </mdx>
    <mdx n="0" f="v">
      <t c="4" si="12">
        <n x="8"/>
        <n x="102"/>
        <n x="25"/>
        <n x="6"/>
      </t>
    </mdx>
    <mdx n="0" f="v">
      <t c="4" si="12">
        <n x="8"/>
        <n x="102"/>
        <n x="25"/>
        <n x="4"/>
      </t>
    </mdx>
    <mdx n="0" f="v">
      <t c="4" si="12">
        <n x="8"/>
        <n x="102"/>
        <n x="36"/>
        <n x="14" s="1"/>
      </t>
    </mdx>
    <mdx n="0" f="v">
      <t c="3" si="12">
        <n x="8"/>
        <n x="102"/>
        <n x="5"/>
      </t>
    </mdx>
    <mdx n="0" f="v">
      <t c="4" si="12">
        <n x="8"/>
        <n x="102"/>
        <n x="31"/>
        <n x="2"/>
      </t>
    </mdx>
    <mdx n="0" f="v">
      <t c="4" si="12">
        <n x="8"/>
        <n x="102"/>
        <n x="25"/>
        <n x="2"/>
      </t>
    </mdx>
    <mdx n="0" f="v">
      <t c="4" si="12">
        <n x="8"/>
        <n x="102"/>
        <n x="22"/>
        <n x="11"/>
      </t>
    </mdx>
    <mdx n="0" f="v">
      <t c="4" si="12">
        <n x="8"/>
        <n x="102"/>
        <n x="34"/>
        <n x="14" s="1"/>
      </t>
    </mdx>
    <mdx n="0" f="v">
      <t c="4" si="12">
        <n x="8"/>
        <n x="102"/>
        <n x="36"/>
        <n x="6"/>
      </t>
    </mdx>
    <mdx n="0" f="v">
      <t c="4" si="12">
        <n x="8"/>
        <n x="102"/>
        <n x="33"/>
        <n x="1"/>
      </t>
    </mdx>
    <mdx n="0" f="v">
      <t c="4" si="12">
        <n x="8"/>
        <n x="102"/>
        <n x="22"/>
        <n x="3"/>
      </t>
    </mdx>
    <mdx n="0" f="v">
      <t c="3" si="12">
        <n x="8"/>
        <n x="102"/>
        <n x="1"/>
      </t>
    </mdx>
    <mdx n="0" f="v">
      <t c="4" si="12">
        <n x="8"/>
        <n x="102"/>
        <n x="30"/>
        <n x="5"/>
      </t>
    </mdx>
    <mdx n="0" f="v">
      <t c="4" si="12">
        <n x="8"/>
        <n x="102"/>
        <n x="32"/>
        <n x="1"/>
      </t>
    </mdx>
    <mdx n="0" f="v">
      <t c="4" si="12">
        <n x="8"/>
        <n x="102"/>
        <n x="28"/>
        <n x="5"/>
      </t>
    </mdx>
    <mdx n="0" f="v">
      <t c="4" si="12">
        <n x="8"/>
        <n x="102"/>
        <n x="28"/>
        <n x="9"/>
      </t>
    </mdx>
    <mdx n="0" f="v">
      <t c="4" si="12">
        <n x="8"/>
        <n x="102"/>
        <n x="28"/>
        <n x="2"/>
      </t>
    </mdx>
    <mdx n="0" f="v">
      <t c="4" si="12">
        <n x="8"/>
        <n x="102"/>
        <n x="36"/>
        <n x="11"/>
      </t>
    </mdx>
    <mdx n="0" f="v">
      <t c="4" si="12">
        <n x="8"/>
        <n x="102"/>
        <n x="36"/>
        <n x="3"/>
      </t>
    </mdx>
    <mdx n="0" f="v">
      <t c="4" si="12">
        <n x="8"/>
        <n x="102"/>
        <n x="36"/>
        <n x="9"/>
      </t>
    </mdx>
    <mdx n="0" f="v">
      <t c="4" si="12">
        <n x="8"/>
        <n x="102"/>
        <n x="30"/>
        <n x="1"/>
      </t>
    </mdx>
    <mdx n="0" f="v">
      <t c="4" si="12">
        <n x="8"/>
        <n x="102"/>
        <n x="30"/>
        <n x="4"/>
      </t>
    </mdx>
    <mdx n="0" f="v">
      <t c="4" si="12">
        <n x="8"/>
        <n x="102"/>
        <n x="30"/>
        <n x="11"/>
      </t>
    </mdx>
    <mdx n="0" f="v">
      <t c="4" si="12">
        <n x="8"/>
        <n x="102"/>
        <n x="30"/>
        <n x="2"/>
      </t>
    </mdx>
    <mdx n="0" f="v">
      <t c="4" si="12">
        <n x="8"/>
        <n x="102"/>
        <n x="30"/>
        <n x="9"/>
      </t>
    </mdx>
    <mdx n="0" f="v">
      <t c="4" si="12">
        <n x="8"/>
        <n x="102"/>
        <n x="29"/>
        <n x="14" s="1"/>
      </t>
    </mdx>
    <mdx n="0" f="v">
      <t c="4" si="12">
        <n x="8"/>
        <n x="102"/>
        <n x="29"/>
        <n x="11"/>
      </t>
    </mdx>
    <mdx n="0" f="v">
      <t c="4" si="12">
        <n x="8"/>
        <n x="102"/>
        <n x="29"/>
        <n x="9"/>
      </t>
    </mdx>
    <mdx n="0" f="v">
      <t c="4" si="12">
        <n x="8"/>
        <n x="102"/>
        <n x="29"/>
        <n x="3"/>
      </t>
    </mdx>
    <mdx n="0" f="v">
      <t c="4" si="12">
        <n x="8"/>
        <n x="102"/>
        <n x="29"/>
        <n x="4"/>
      </t>
    </mdx>
    <mdx n="0" f="v">
      <t c="4" si="12">
        <n x="8"/>
        <n x="102"/>
        <n x="29"/>
        <n x="5"/>
      </t>
    </mdx>
    <mdx n="0" f="v">
      <t c="4" si="12">
        <n x="8"/>
        <n x="102"/>
        <n x="29"/>
        <n x="1"/>
      </t>
    </mdx>
    <mdx n="0" f="v">
      <t c="4" si="12">
        <n x="8"/>
        <n x="102"/>
        <n x="32"/>
        <n x="14" s="1"/>
      </t>
    </mdx>
    <mdx n="0" f="v">
      <t c="4" si="12">
        <n x="8"/>
        <n x="102"/>
        <n x="28"/>
        <n x="14" s="1"/>
      </t>
    </mdx>
    <mdx n="0" f="v">
      <t c="4" si="12">
        <n x="8"/>
        <n x="102"/>
        <n x="35"/>
        <n x="19"/>
      </t>
    </mdx>
    <mdx n="0" f="v">
      <t c="4" si="12">
        <n x="8"/>
        <n x="102"/>
        <n x="30"/>
        <n x="19"/>
      </t>
    </mdx>
    <mdx n="0" f="v">
      <t c="4" si="12">
        <n x="8"/>
        <n x="102"/>
        <n x="34"/>
        <n x="20"/>
      </t>
    </mdx>
    <mdx n="0" f="v">
      <t c="4" si="12">
        <n x="8"/>
        <n x="102"/>
        <n x="30"/>
        <n x="16"/>
      </t>
    </mdx>
    <mdx n="0" f="v">
      <t c="3" si="12">
        <n x="8"/>
        <n x="102"/>
        <n x="17"/>
      </t>
    </mdx>
    <mdx n="0" f="v">
      <t c="4" si="12">
        <n x="8"/>
        <n x="102"/>
        <n x="27"/>
        <n x="16"/>
      </t>
    </mdx>
    <mdx n="0" f="v">
      <t c="4" si="12">
        <n x="8"/>
        <n x="102"/>
        <n x="35"/>
        <n x="17"/>
      </t>
    </mdx>
    <mdx n="0" f="v">
      <t c="4" si="12">
        <n x="8"/>
        <n x="102"/>
        <n x="30"/>
        <n x="18"/>
      </t>
    </mdx>
    <mdx n="0" f="v">
      <t c="4" si="12">
        <n x="8"/>
        <n x="102"/>
        <n x="28"/>
        <n x="16"/>
      </t>
    </mdx>
    <mdx n="0" f="v">
      <t c="4" si="12">
        <n x="8"/>
        <n x="102"/>
        <n x="28"/>
        <n x="19"/>
      </t>
    </mdx>
    <mdx n="0" f="v">
      <t c="4" si="12">
        <n x="8"/>
        <n x="102"/>
        <n x="22"/>
        <n x="20"/>
      </t>
    </mdx>
    <mdx n="0" f="v">
      <t c="4" si="12">
        <n x="8"/>
        <n x="102"/>
        <n x="34"/>
        <n x="17"/>
      </t>
    </mdx>
    <mdx n="0" f="v">
      <t c="4" si="12">
        <n x="8"/>
        <n x="102"/>
        <n x="33"/>
        <n x="17"/>
      </t>
    </mdx>
    <mdx n="0" f="v">
      <t c="4" si="12">
        <n x="8"/>
        <n x="102"/>
        <n x="29"/>
        <n x="19"/>
      </t>
    </mdx>
    <mdx n="0" f="v">
      <t c="4" si="12">
        <n x="8"/>
        <n x="102"/>
        <n x="32"/>
        <n x="21"/>
      </t>
    </mdx>
    <mdx n="0" f="v">
      <t c="3" si="12">
        <n x="8"/>
        <n x="102"/>
        <n x="16"/>
      </t>
    </mdx>
    <mdx n="0" f="v">
      <t c="4" si="12">
        <n x="8"/>
        <n x="102"/>
        <n x="32"/>
        <n x="16"/>
      </t>
    </mdx>
    <mdx n="0" f="v">
      <t c="4" si="12">
        <n x="8"/>
        <n x="102"/>
        <n x="24"/>
        <n x="18"/>
      </t>
    </mdx>
    <mdx n="0" f="v">
      <t c="4" si="12">
        <n x="8"/>
        <n x="102"/>
        <n x="33"/>
        <n x="16"/>
      </t>
    </mdx>
    <mdx n="0" f="v">
      <t c="4" si="12">
        <n x="8"/>
        <n x="102"/>
        <n x="27"/>
        <n x="20"/>
      </t>
    </mdx>
    <mdx n="0" f="v">
      <t c="4" si="12">
        <n x="8"/>
        <n x="102"/>
        <n x="29"/>
        <n x="17"/>
      </t>
    </mdx>
    <mdx n="0" f="v">
      <t c="4" si="12">
        <n x="8"/>
        <n x="102"/>
        <n x="22"/>
        <n x="21"/>
      </t>
    </mdx>
    <mdx n="0" f="v">
      <t c="4" si="12">
        <n x="8"/>
        <n x="102"/>
        <n x="35"/>
        <n x="20"/>
      </t>
    </mdx>
    <mdx n="0" f="v">
      <t c="4" si="12">
        <n x="8"/>
        <n x="102"/>
        <n x="25"/>
        <n x="19"/>
      </t>
    </mdx>
    <mdx n="0" f="v">
      <t c="4" si="12">
        <n x="8"/>
        <n x="102"/>
        <n x="35"/>
        <n x="16"/>
      </t>
    </mdx>
    <mdx n="0" f="v">
      <t c="4" si="12">
        <n x="8"/>
        <n x="102"/>
        <n x="33"/>
        <n x="21"/>
      </t>
    </mdx>
    <mdx n="0" f="v">
      <t c="3" si="12">
        <n x="8"/>
        <n x="102"/>
        <n x="20"/>
      </t>
    </mdx>
    <mdx n="0" f="v">
      <t c="4" si="12">
        <n x="8"/>
        <n x="102"/>
        <n x="24"/>
        <n x="20"/>
      </t>
    </mdx>
    <mdx n="0" f="v">
      <t c="4" si="12">
        <n x="8"/>
        <n x="102"/>
        <n x="29"/>
        <n x="21"/>
      </t>
    </mdx>
    <mdx n="0" f="v">
      <t c="4" si="12">
        <n x="8"/>
        <n x="102"/>
        <n x="31"/>
        <n x="20"/>
      </t>
    </mdx>
    <mdx n="0" f="v">
      <t c="4" si="12">
        <n x="8"/>
        <n x="102"/>
        <n x="23"/>
        <n x="18"/>
      </t>
    </mdx>
    <mdx n="0" f="v">
      <t c="3" si="12">
        <n x="8"/>
        <n x="102"/>
        <n x="21"/>
      </t>
    </mdx>
    <mdx n="0" f="v">
      <t c="4" si="12">
        <n x="8"/>
        <n x="102"/>
        <n x="33"/>
        <n x="20"/>
      </t>
    </mdx>
    <mdx n="0" f="v">
      <t c="3" si="12">
        <n x="8"/>
        <n x="102"/>
        <n x="18"/>
      </t>
    </mdx>
    <mdx n="0" f="v">
      <t c="4" si="12">
        <n x="8"/>
        <n x="102"/>
        <n x="22"/>
        <n x="18"/>
      </t>
    </mdx>
    <mdx n="0" f="v">
      <t c="4" si="12">
        <n x="8"/>
        <n x="102"/>
        <n x="35"/>
        <n x="18"/>
      </t>
    </mdx>
    <mdx n="0" f="v">
      <t c="4" si="12">
        <n x="8"/>
        <n x="102"/>
        <n x="30"/>
        <n x="17"/>
      </t>
    </mdx>
    <mdx n="0" f="v">
      <t c="4" si="12">
        <n x="8"/>
        <n x="102"/>
        <n x="31"/>
        <n x="17"/>
      </t>
    </mdx>
    <mdx n="0" f="v">
      <t c="4" si="12">
        <n x="8"/>
        <n x="102"/>
        <n x="23"/>
        <n x="16"/>
      </t>
    </mdx>
    <mdx n="0" f="v">
      <t c="4" si="12">
        <n x="8"/>
        <n x="102"/>
        <n x="32"/>
        <n x="20"/>
      </t>
    </mdx>
    <mdx n="0" f="v">
      <t c="4" si="12">
        <n x="8"/>
        <n x="102"/>
        <n x="25"/>
        <n x="21"/>
      </t>
    </mdx>
    <mdx n="0" f="v">
      <t c="4" si="12">
        <n x="8"/>
        <n x="102"/>
        <n x="24"/>
        <n x="17"/>
      </t>
    </mdx>
    <mdx n="0" f="v">
      <t c="4" si="12">
        <n x="8"/>
        <n x="102"/>
        <n x="27"/>
        <n x="17"/>
      </t>
    </mdx>
    <mdx n="0" f="v">
      <t c="4" si="12">
        <n x="8"/>
        <n x="102"/>
        <n x="35"/>
        <n x="21"/>
      </t>
    </mdx>
    <mdx n="0" f="v">
      <t c="4" si="12">
        <n x="8"/>
        <n x="102"/>
        <n x="25"/>
        <n x="20"/>
      </t>
    </mdx>
    <mdx n="0" f="v">
      <t c="4" si="12">
        <n x="8"/>
        <n x="102"/>
        <n x="28"/>
        <n x="20"/>
      </t>
    </mdx>
    <mdx n="0" f="v">
      <t c="4" si="12">
        <n x="8"/>
        <n x="102"/>
        <n x="36"/>
        <n x="18"/>
      </t>
    </mdx>
    <mdx n="0" f="v">
      <t c="4" si="12">
        <n x="8"/>
        <n x="102"/>
        <n x="27"/>
        <n x="21"/>
      </t>
    </mdx>
    <mdx n="0" f="v">
      <t c="4" si="12">
        <n x="8"/>
        <n x="102"/>
        <n x="33"/>
        <n x="18"/>
      </t>
    </mdx>
    <mdx n="0" f="v">
      <t c="4" si="12">
        <n x="8"/>
        <n x="102"/>
        <n x="22"/>
        <n x="16"/>
      </t>
    </mdx>
    <mdx n="0" f="v">
      <t c="4" si="12">
        <n x="8"/>
        <n x="102"/>
        <n x="27"/>
        <n x="18"/>
      </t>
    </mdx>
    <mdx n="0" f="v">
      <t c="4" si="12">
        <n x="8"/>
        <n x="102"/>
        <n x="29"/>
        <n x="20"/>
      </t>
    </mdx>
    <mdx n="0" f="v">
      <t c="4" si="12">
        <n x="8"/>
        <n x="102"/>
        <n x="27"/>
        <n x="19"/>
      </t>
    </mdx>
    <mdx n="0" f="v">
      <t c="4" si="12">
        <n x="8"/>
        <n x="102"/>
        <n x="24"/>
        <n x="16"/>
      </t>
    </mdx>
    <mdx n="0" f="v">
      <t c="4" si="12">
        <n x="8"/>
        <n x="102"/>
        <n x="34"/>
        <n x="21"/>
      </t>
    </mdx>
    <mdx n="0" f="v">
      <t c="4" si="12">
        <n x="8"/>
        <n x="102"/>
        <n x="28"/>
        <n x="21"/>
      </t>
    </mdx>
    <mdx n="0" f="v">
      <t c="3" si="12">
        <n x="8"/>
        <n x="102"/>
        <n x="19"/>
      </t>
    </mdx>
    <mdx n="0" f="v">
      <t c="4" si="12">
        <n x="8"/>
        <n x="102"/>
        <n x="31"/>
        <n x="18"/>
      </t>
    </mdx>
    <mdx n="0" f="v">
      <t c="4" si="12">
        <n x="8"/>
        <n x="102"/>
        <n x="25"/>
        <n x="18"/>
      </t>
    </mdx>
    <mdx n="0" f="v">
      <t c="4" si="12">
        <n x="8"/>
        <n x="102"/>
        <n x="29"/>
        <n x="18"/>
      </t>
    </mdx>
    <mdx n="0" f="v">
      <t c="4" si="12">
        <n x="8"/>
        <n x="102"/>
        <n x="31"/>
        <n x="21"/>
      </t>
    </mdx>
    <mdx n="0" f="v">
      <t c="4" si="12">
        <n x="8"/>
        <n x="102"/>
        <n x="24"/>
        <n x="21"/>
      </t>
    </mdx>
    <mdx n="0" f="v">
      <t c="4" si="12">
        <n x="8"/>
        <n x="102"/>
        <n x="32"/>
        <n x="17"/>
      </t>
    </mdx>
    <mdx n="0" f="v">
      <t c="4" si="12">
        <n x="8"/>
        <n x="102"/>
        <n x="29"/>
        <n x="16"/>
      </t>
    </mdx>
    <mdx n="0" f="v">
      <t c="4" si="12">
        <n x="8"/>
        <n x="102"/>
        <n x="23"/>
        <n x="20"/>
      </t>
    </mdx>
    <mdx n="0" f="v">
      <t c="4" si="12">
        <n x="8"/>
        <n x="102"/>
        <n x="22"/>
        <n x="17"/>
      </t>
    </mdx>
    <mdx n="0" f="v">
      <t c="4" si="12">
        <n x="8"/>
        <n x="102"/>
        <n x="31"/>
        <n x="19"/>
      </t>
    </mdx>
    <mdx n="0" f="v">
      <t c="4" si="12">
        <n x="8"/>
        <n x="102"/>
        <n x="30"/>
        <n x="21"/>
      </t>
    </mdx>
    <mdx n="0" f="v">
      <t c="4" si="12">
        <n x="8"/>
        <n x="102"/>
        <n x="24"/>
        <n x="19"/>
      </t>
    </mdx>
    <mdx n="0" f="v">
      <t c="4" si="12">
        <n x="8"/>
        <n x="102"/>
        <n x="23"/>
        <n x="21"/>
      </t>
    </mdx>
    <mdx n="0" f="v">
      <t c="4" si="12">
        <n x="8"/>
        <n x="102"/>
        <n x="32"/>
        <n x="18"/>
      </t>
    </mdx>
    <mdx n="0" f="v">
      <t c="4" si="12">
        <n x="8"/>
        <n x="102"/>
        <n x="32"/>
        <n x="19"/>
      </t>
    </mdx>
    <mdx n="0" f="v">
      <t c="4" si="12">
        <n x="8"/>
        <n x="102"/>
        <n x="28"/>
        <n x="18"/>
      </t>
    </mdx>
    <mdx n="0" f="v">
      <t c="4" si="12">
        <n x="8"/>
        <n x="102"/>
        <n x="33"/>
        <n x="19"/>
      </t>
    </mdx>
    <mdx n="0" f="v">
      <t c="4" si="12">
        <n x="8"/>
        <n x="102"/>
        <n x="34"/>
        <n x="19"/>
      </t>
    </mdx>
    <mdx n="0" f="v">
      <t c="4" si="12">
        <n x="8"/>
        <n x="102"/>
        <n x="28"/>
        <n x="17"/>
      </t>
    </mdx>
    <mdx n="0" f="v">
      <t c="4" si="12">
        <n x="8"/>
        <n x="102"/>
        <n x="22"/>
        <n x="19"/>
      </t>
    </mdx>
    <mdx n="0" f="v">
      <t c="4" si="12">
        <n x="8"/>
        <n x="102"/>
        <n x="34"/>
        <n x="18"/>
      </t>
    </mdx>
    <mdx n="0" f="v">
      <t c="4" si="12">
        <n x="8"/>
        <n x="102"/>
        <n x="25"/>
        <n x="16"/>
      </t>
    </mdx>
    <mdx n="0" f="v">
      <t c="4" si="12">
        <n x="8"/>
        <n x="102"/>
        <n x="34"/>
        <n x="16"/>
      </t>
    </mdx>
    <mdx n="0" f="v">
      <t c="4" si="12">
        <n x="8"/>
        <n x="102"/>
        <n x="31"/>
        <n x="16"/>
      </t>
    </mdx>
    <mdx n="0" f="v">
      <t c="4" si="12">
        <n x="8"/>
        <n x="102"/>
        <n x="25"/>
        <n x="17"/>
      </t>
    </mdx>
    <mdx n="0" f="v">
      <t c="4" si="12">
        <n x="8"/>
        <n x="102"/>
        <n x="30"/>
        <n x="20"/>
      </t>
    </mdx>
    <mdx n="0" f="v">
      <t c="4" si="12">
        <n x="8"/>
        <n x="102"/>
        <n x="23"/>
        <n x="19"/>
      </t>
    </mdx>
    <mdx n="0" f="v">
      <t c="4" si="12">
        <n x="8"/>
        <n x="102"/>
        <n x="23"/>
        <n x="17"/>
      </t>
    </mdx>
    <mdx n="0" f="v">
      <t c="4" si="12">
        <n x="8"/>
        <n x="102"/>
        <n x="36"/>
        <n x="21"/>
      </t>
    </mdx>
    <mdx n="0" f="v">
      <t c="4" si="12">
        <n x="8"/>
        <n x="102"/>
        <n x="36"/>
        <n x="16"/>
      </t>
    </mdx>
    <mdx n="0" f="v">
      <t c="4" si="12">
        <n x="8"/>
        <n x="102"/>
        <n x="36"/>
        <n x="19"/>
      </t>
    </mdx>
    <mdx n="0" f="v">
      <t c="4" si="12">
        <n x="8"/>
        <n x="102"/>
        <n x="36"/>
        <n x="20"/>
      </t>
    </mdx>
    <mdx n="0" f="v">
      <t c="4" si="12">
        <n x="8"/>
        <n x="102"/>
        <n x="36"/>
        <n x="17"/>
      </t>
    </mdx>
    <mdx n="0" f="v">
      <t c="4" si="12">
        <n x="8"/>
        <n x="101"/>
        <n x="29"/>
        <n x="19"/>
      </t>
    </mdx>
    <mdx n="0" f="v">
      <t c="4" si="12">
        <n x="8"/>
        <n x="101"/>
        <n x="32"/>
        <n x="18"/>
      </t>
    </mdx>
    <mdx n="0" f="v">
      <t c="4" si="12">
        <n x="8"/>
        <n x="101"/>
        <n x="25"/>
        <n x="18"/>
      </t>
    </mdx>
    <mdx n="0" f="v">
      <t c="4" si="12">
        <n x="8"/>
        <n x="101"/>
        <n x="24"/>
        <n x="18"/>
      </t>
    </mdx>
    <mdx n="0" f="v">
      <t c="4" si="12">
        <n x="8"/>
        <n x="101"/>
        <n x="24"/>
        <n x="21"/>
      </t>
    </mdx>
    <mdx n="0" f="v">
      <t c="4" si="12">
        <n x="8"/>
        <n x="101"/>
        <n x="34"/>
        <n x="19"/>
      </t>
    </mdx>
    <mdx n="0" f="v">
      <t c="4" si="12">
        <n x="8"/>
        <n x="101"/>
        <n x="34"/>
        <n x="16"/>
      </t>
    </mdx>
    <mdx n="0" f="v">
      <t c="4" si="12">
        <n x="8"/>
        <n x="101"/>
        <n x="34"/>
        <n x="18"/>
      </t>
    </mdx>
    <mdx n="0" f="v">
      <t c="3" si="12">
        <n x="8"/>
        <n x="101"/>
        <n x="21"/>
      </t>
    </mdx>
    <mdx n="0" f="v">
      <t c="4" si="12">
        <n x="8"/>
        <n x="101"/>
        <n x="23"/>
        <n x="20"/>
      </t>
    </mdx>
    <mdx n="0" f="v">
      <t c="4" si="12">
        <n x="8"/>
        <n x="101"/>
        <n x="25"/>
        <n x="19"/>
      </t>
    </mdx>
    <mdx n="0" f="v">
      <t c="4" si="12">
        <n x="8"/>
        <n x="101"/>
        <n x="22"/>
        <n x="17"/>
      </t>
    </mdx>
    <mdx n="0" f="v">
      <t c="4" si="12">
        <n x="8"/>
        <n x="101"/>
        <n x="27"/>
        <n x="18"/>
      </t>
    </mdx>
    <mdx n="0" f="v">
      <t c="3" si="12">
        <n x="8"/>
        <n x="101"/>
        <n x="17"/>
      </t>
    </mdx>
    <mdx n="0" f="v">
      <t c="4" si="12">
        <n x="8"/>
        <n x="101"/>
        <n x="34"/>
        <n x="20"/>
      </t>
    </mdx>
    <mdx n="0" f="v">
      <t c="4" si="12">
        <n x="8"/>
        <n x="101"/>
        <n x="25"/>
        <n x="17"/>
      </t>
    </mdx>
    <mdx n="0" f="v">
      <t c="4" si="12">
        <n x="8"/>
        <n x="101"/>
        <n x="35"/>
        <n x="20"/>
      </t>
    </mdx>
    <mdx n="0" f="v">
      <t c="4" si="12">
        <n x="8"/>
        <n x="101"/>
        <n x="27"/>
        <n x="19"/>
      </t>
    </mdx>
    <mdx n="0" f="v">
      <t c="4" si="12">
        <n x="8"/>
        <n x="101"/>
        <n x="22"/>
        <n x="21"/>
      </t>
    </mdx>
    <mdx n="0" f="v">
      <t c="4" si="12">
        <n x="8"/>
        <n x="101"/>
        <n x="32"/>
        <n x="20"/>
      </t>
    </mdx>
    <mdx n="0" f="v">
      <t c="4" si="12">
        <n x="8"/>
        <n x="101"/>
        <n x="32"/>
        <n x="17"/>
      </t>
    </mdx>
    <mdx n="0" f="v">
      <t c="4" si="12">
        <n x="8"/>
        <n x="101"/>
        <n x="27"/>
        <n x="16"/>
      </t>
    </mdx>
    <mdx n="0" f="v">
      <t c="4" si="12">
        <n x="8"/>
        <n x="101"/>
        <n x="30"/>
        <n x="17"/>
      </t>
    </mdx>
    <mdx n="0" f="v">
      <t c="4" si="12">
        <n x="8"/>
        <n x="101"/>
        <n x="28"/>
        <n x="21"/>
      </t>
    </mdx>
    <mdx n="0" f="v">
      <t c="4" si="12">
        <n x="8"/>
        <n x="101"/>
        <n x="22"/>
        <n x="16"/>
      </t>
    </mdx>
    <mdx n="0" f="v">
      <t c="4" si="12">
        <n x="8"/>
        <n x="101"/>
        <n x="29"/>
        <n x="16"/>
      </t>
    </mdx>
    <mdx n="0" f="v">
      <t c="4" si="12">
        <n x="8"/>
        <n x="101"/>
        <n x="32"/>
        <n x="21"/>
      </t>
    </mdx>
    <mdx n="0" f="v">
      <t c="4" si="12">
        <n x="8"/>
        <n x="101"/>
        <n x="30"/>
        <n x="18"/>
      </t>
    </mdx>
    <mdx n="0" f="v">
      <t c="3" si="12">
        <n x="8"/>
        <n x="101"/>
        <n x="19"/>
      </t>
    </mdx>
    <mdx n="0" f="v">
      <t c="4" si="12">
        <n x="8"/>
        <n x="101"/>
        <n x="35"/>
        <n x="19"/>
      </t>
    </mdx>
    <mdx n="0" f="v">
      <t c="4" si="12">
        <n x="8"/>
        <n x="101"/>
        <n x="30"/>
        <n x="21"/>
      </t>
    </mdx>
    <mdx n="0" f="v">
      <t c="4" si="12">
        <n x="8"/>
        <n x="101"/>
        <n x="24"/>
        <n x="17"/>
      </t>
    </mdx>
    <mdx n="0" f="v">
      <t c="4" si="12">
        <n x="8"/>
        <n x="101"/>
        <n x="34"/>
        <n x="17"/>
      </t>
    </mdx>
    <mdx n="0" f="v">
      <t c="4" si="12">
        <n x="8"/>
        <n x="101"/>
        <n x="32"/>
        <n x="19"/>
      </t>
    </mdx>
    <mdx n="0" f="v">
      <t c="4" si="12">
        <n x="8"/>
        <n x="101"/>
        <n x="23"/>
        <n x="19"/>
      </t>
    </mdx>
    <mdx n="0" f="v">
      <t c="4" si="12">
        <n x="8"/>
        <n x="101"/>
        <n x="29"/>
        <n x="21"/>
      </t>
    </mdx>
    <mdx n="0" f="v">
      <t c="4" si="12">
        <n x="8"/>
        <n x="101"/>
        <n x="30"/>
        <n x="16"/>
      </t>
    </mdx>
    <mdx n="0" f="v">
      <t c="4" si="12">
        <n x="8"/>
        <n x="101"/>
        <n x="35"/>
        <n x="17"/>
      </t>
    </mdx>
    <mdx n="0" f="v">
      <t c="4" si="12">
        <n x="8"/>
        <n x="101"/>
        <n x="31"/>
        <n x="17"/>
      </t>
    </mdx>
    <mdx n="0" f="v">
      <t c="4" si="12">
        <n x="8"/>
        <n x="101"/>
        <n x="23"/>
        <n x="17"/>
      </t>
    </mdx>
    <mdx n="0" f="v">
      <t c="4" si="12">
        <n x="8"/>
        <n x="101"/>
        <n x="35"/>
        <n x="16"/>
      </t>
    </mdx>
    <mdx n="0" f="v">
      <t c="4" si="12">
        <n x="8"/>
        <n x="101"/>
        <n x="28"/>
        <n x="19"/>
      </t>
    </mdx>
    <mdx n="0" f="v">
      <t c="3" si="12">
        <n x="8"/>
        <n x="101"/>
        <n x="20"/>
      </t>
    </mdx>
    <mdx n="0" f="v">
      <t c="4" si="12">
        <n x="8"/>
        <n x="101"/>
        <n x="29"/>
        <n x="20"/>
      </t>
    </mdx>
    <mdx n="0" f="v">
      <t c="4" si="12">
        <n x="8"/>
        <n x="101"/>
        <n x="36"/>
        <n x="18"/>
      </t>
    </mdx>
    <mdx n="0" f="v">
      <t c="4" si="12">
        <n x="8"/>
        <n x="101"/>
        <n x="24"/>
        <n x="20"/>
      </t>
    </mdx>
    <mdx n="0" f="v">
      <t c="4" si="12">
        <n x="8"/>
        <n x="101"/>
        <n x="31"/>
        <n x="20"/>
      </t>
    </mdx>
    <mdx n="0" f="v">
      <t c="4" si="12">
        <n x="8"/>
        <n x="101"/>
        <n x="34"/>
        <n x="21"/>
      </t>
    </mdx>
    <mdx n="0" f="v">
      <t c="4" si="12">
        <n x="8"/>
        <n x="101"/>
        <n x="31"/>
        <n x="18"/>
      </t>
    </mdx>
    <mdx n="0" f="v">
      <t c="4" si="12">
        <n x="8"/>
        <n x="101"/>
        <n x="25"/>
        <n x="20"/>
      </t>
    </mdx>
    <mdx n="0" f="v">
      <t c="4" si="12">
        <n x="8"/>
        <n x="101"/>
        <n x="31"/>
        <n x="21"/>
      </t>
    </mdx>
    <mdx n="0" f="v">
      <t c="4" si="12">
        <n x="8"/>
        <n x="101"/>
        <n x="30"/>
        <n x="20"/>
      </t>
    </mdx>
    <mdx n="0" f="v">
      <t c="4" si="12">
        <n x="8"/>
        <n x="101"/>
        <n x="35"/>
        <n x="18"/>
      </t>
    </mdx>
    <mdx n="0" f="v">
      <t c="4" si="12">
        <n x="8"/>
        <n x="101"/>
        <n x="30"/>
        <n x="19"/>
      </t>
    </mdx>
    <mdx n="0" f="v">
      <t c="4" si="12">
        <n x="8"/>
        <n x="101"/>
        <n x="25"/>
        <n x="21"/>
      </t>
    </mdx>
    <mdx n="0" f="v">
      <t c="4" si="12">
        <n x="8"/>
        <n x="101"/>
        <n x="28"/>
        <n x="17"/>
      </t>
    </mdx>
    <mdx n="0" f="v">
      <t c="4" si="12">
        <n x="8"/>
        <n x="101"/>
        <n x="28"/>
        <n x="20"/>
      </t>
    </mdx>
    <mdx n="0" f="v">
      <t c="3" si="12">
        <n x="8"/>
        <n x="101"/>
        <n x="16"/>
      </t>
    </mdx>
    <mdx n="0" f="v">
      <t c="4" si="12">
        <n x="8"/>
        <n x="101"/>
        <n x="36"/>
        <n x="16"/>
      </t>
    </mdx>
    <mdx n="0" f="v">
      <t c="4" si="12">
        <n x="8"/>
        <n x="101"/>
        <n x="29"/>
        <n x="18"/>
      </t>
    </mdx>
    <mdx n="0" f="v">
      <t c="3" si="12">
        <n x="8"/>
        <n x="101"/>
        <n x="18"/>
      </t>
    </mdx>
    <mdx n="0" f="v">
      <t c="4" si="12">
        <n x="8"/>
        <n x="101"/>
        <n x="24"/>
        <n x="19"/>
      </t>
    </mdx>
    <mdx n="0" f="v">
      <t c="4" si="12">
        <n x="8"/>
        <n x="101"/>
        <n x="22"/>
        <n x="20"/>
      </t>
    </mdx>
    <mdx n="0" f="v">
      <t c="4" si="12">
        <n x="8"/>
        <n x="101"/>
        <n x="31"/>
        <n x="16"/>
      </t>
    </mdx>
    <mdx n="0" f="v">
      <t c="4" si="12">
        <n x="8"/>
        <n x="101"/>
        <n x="36"/>
        <n x="21"/>
      </t>
    </mdx>
    <mdx n="0" f="v">
      <t c="4" si="12">
        <n x="8"/>
        <n x="101"/>
        <n x="36"/>
        <n x="19"/>
      </t>
    </mdx>
    <mdx n="0" f="v">
      <t c="4" si="12">
        <n x="8"/>
        <n x="101"/>
        <n x="33"/>
        <n x="19"/>
      </t>
    </mdx>
    <mdx n="0" f="v">
      <t c="4" si="12">
        <n x="8"/>
        <n x="101"/>
        <n x="25"/>
        <n x="16"/>
      </t>
    </mdx>
    <mdx n="0" f="v">
      <t c="4" si="12">
        <n x="8"/>
        <n x="101"/>
        <n x="36"/>
        <n x="20"/>
      </t>
    </mdx>
    <mdx n="0" f="v">
      <t c="4" si="12">
        <n x="8"/>
        <n x="101"/>
        <n x="29"/>
        <n x="17"/>
      </t>
    </mdx>
    <mdx n="0" f="v">
      <t c="4" si="12">
        <n x="8"/>
        <n x="101"/>
        <n x="32"/>
        <n x="16"/>
      </t>
    </mdx>
    <mdx n="0" f="v">
      <t c="4" si="12">
        <n x="8"/>
        <n x="101"/>
        <n x="35"/>
        <n x="21"/>
      </t>
    </mdx>
    <mdx n="0" f="v">
      <t c="4" si="12">
        <n x="8"/>
        <n x="101"/>
        <n x="27"/>
        <n x="20"/>
      </t>
    </mdx>
    <mdx n="0" f="v">
      <t c="4" si="12">
        <n x="8"/>
        <n x="101"/>
        <n x="36"/>
        <n x="17"/>
      </t>
    </mdx>
    <mdx n="0" f="v">
      <t c="4" si="12">
        <n x="8"/>
        <n x="101"/>
        <n x="28"/>
        <n x="16"/>
      </t>
    </mdx>
    <mdx n="0" f="v">
      <t c="4" si="12">
        <n x="8"/>
        <n x="101"/>
        <n x="23"/>
        <n x="18"/>
      </t>
    </mdx>
    <mdx n="0" f="v">
      <t c="4" si="12">
        <n x="8"/>
        <n x="101"/>
        <n x="22"/>
        <n x="19"/>
      </t>
    </mdx>
    <mdx n="0" f="v">
      <t c="4" si="12">
        <n x="8"/>
        <n x="101"/>
        <n x="22"/>
        <n x="18"/>
      </t>
    </mdx>
    <mdx n="0" f="v">
      <t c="4" si="12">
        <n x="8"/>
        <n x="101"/>
        <n x="31"/>
        <n x="19"/>
      </t>
    </mdx>
    <mdx n="0" f="v">
      <t c="4" si="12">
        <n x="8"/>
        <n x="101"/>
        <n x="33"/>
        <n x="18"/>
      </t>
    </mdx>
    <mdx n="0" f="v">
      <t c="4" si="12">
        <n x="8"/>
        <n x="101"/>
        <n x="23"/>
        <n x="16"/>
      </t>
    </mdx>
    <mdx n="0" f="v">
      <t c="4" si="12">
        <n x="8"/>
        <n x="101"/>
        <n x="33"/>
        <n x="20"/>
      </t>
    </mdx>
    <mdx n="0" f="v">
      <t c="4" si="12">
        <n x="8"/>
        <n x="101"/>
        <n x="28"/>
        <n x="18"/>
      </t>
    </mdx>
    <mdx n="0" f="v">
      <t c="4" si="12">
        <n x="8"/>
        <n x="101"/>
        <n x="24"/>
        <n x="16"/>
      </t>
    </mdx>
    <mdx n="0" f="v">
      <t c="4" si="12">
        <n x="8"/>
        <n x="101"/>
        <n x="23"/>
        <n x="21"/>
      </t>
    </mdx>
    <mdx n="0" f="v">
      <t c="4" si="12">
        <n x="8"/>
        <n x="101"/>
        <n x="27"/>
        <n x="21"/>
      </t>
    </mdx>
    <mdx n="0" f="v">
      <t c="4" si="12">
        <n x="8"/>
        <n x="101"/>
        <n x="27"/>
        <n x="17"/>
      </t>
    </mdx>
    <mdx n="0" f="v">
      <t c="4" si="12">
        <n x="8"/>
        <n x="101"/>
        <n x="33"/>
        <n x="21"/>
      </t>
    </mdx>
    <mdx n="0" f="v">
      <t c="4" si="12">
        <n x="8"/>
        <n x="101"/>
        <n x="33"/>
        <n x="16"/>
      </t>
    </mdx>
    <mdx n="0" f="v">
      <t c="4" si="12">
        <n x="8"/>
        <n x="101"/>
        <n x="33"/>
        <n x="17"/>
      </t>
    </mdx>
  </mdxMetadata>
  <valueMetadata count="279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  <bk>
      <rc t="1" v="1940"/>
    </bk>
    <bk>
      <rc t="1" v="1941"/>
    </bk>
    <bk>
      <rc t="1" v="1942"/>
    </bk>
    <bk>
      <rc t="1" v="1943"/>
    </bk>
    <bk>
      <rc t="1" v="1944"/>
    </bk>
    <bk>
      <rc t="1" v="1945"/>
    </bk>
    <bk>
      <rc t="1" v="1946"/>
    </bk>
    <bk>
      <rc t="1" v="1947"/>
    </bk>
    <bk>
      <rc t="1" v="1948"/>
    </bk>
    <bk>
      <rc t="1" v="1949"/>
    </bk>
    <bk>
      <rc t="1" v="1950"/>
    </bk>
    <bk>
      <rc t="1" v="1951"/>
    </bk>
    <bk>
      <rc t="1" v="1952"/>
    </bk>
    <bk>
      <rc t="1" v="1953"/>
    </bk>
    <bk>
      <rc t="1" v="1954"/>
    </bk>
    <bk>
      <rc t="1" v="1955"/>
    </bk>
    <bk>
      <rc t="1" v="1956"/>
    </bk>
    <bk>
      <rc t="1" v="1957"/>
    </bk>
    <bk>
      <rc t="1" v="1958"/>
    </bk>
    <bk>
      <rc t="1" v="1959"/>
    </bk>
    <bk>
      <rc t="1" v="1960"/>
    </bk>
    <bk>
      <rc t="1" v="1961"/>
    </bk>
    <bk>
      <rc t="1" v="1962"/>
    </bk>
    <bk>
      <rc t="1" v="1963"/>
    </bk>
    <bk>
      <rc t="1" v="1964"/>
    </bk>
    <bk>
      <rc t="1" v="1965"/>
    </bk>
    <bk>
      <rc t="1" v="1966"/>
    </bk>
    <bk>
      <rc t="1" v="1967"/>
    </bk>
    <bk>
      <rc t="1" v="1968"/>
    </bk>
    <bk>
      <rc t="1" v="1969"/>
    </bk>
    <bk>
      <rc t="1" v="1970"/>
    </bk>
    <bk>
      <rc t="1" v="1971"/>
    </bk>
    <bk>
      <rc t="1" v="1972"/>
    </bk>
    <bk>
      <rc t="1" v="1973"/>
    </bk>
    <bk>
      <rc t="1" v="1974"/>
    </bk>
    <bk>
      <rc t="1" v="1975"/>
    </bk>
    <bk>
      <rc t="1" v="1976"/>
    </bk>
    <bk>
      <rc t="1" v="1977"/>
    </bk>
    <bk>
      <rc t="1" v="1978"/>
    </bk>
    <bk>
      <rc t="1" v="1979"/>
    </bk>
    <bk>
      <rc t="1" v="1980"/>
    </bk>
    <bk>
      <rc t="1" v="1981"/>
    </bk>
    <bk>
      <rc t="1" v="1982"/>
    </bk>
    <bk>
      <rc t="1" v="1983"/>
    </bk>
    <bk>
      <rc t="1" v="1984"/>
    </bk>
    <bk>
      <rc t="1" v="1985"/>
    </bk>
    <bk>
      <rc t="1" v="1986"/>
    </bk>
    <bk>
      <rc t="1" v="1987"/>
    </bk>
    <bk>
      <rc t="1" v="1988"/>
    </bk>
    <bk>
      <rc t="1" v="1989"/>
    </bk>
    <bk>
      <rc t="1" v="1990"/>
    </bk>
    <bk>
      <rc t="1" v="1991"/>
    </bk>
    <bk>
      <rc t="1" v="1992"/>
    </bk>
    <bk>
      <rc t="1" v="1993"/>
    </bk>
    <bk>
      <rc t="1" v="1994"/>
    </bk>
    <bk>
      <rc t="1" v="1995"/>
    </bk>
    <bk>
      <rc t="1" v="1996"/>
    </bk>
    <bk>
      <rc t="1" v="1997"/>
    </bk>
    <bk>
      <rc t="1" v="1998"/>
    </bk>
    <bk>
      <rc t="1" v="1999"/>
    </bk>
    <bk>
      <rc t="1" v="2000"/>
    </bk>
    <bk>
      <rc t="1" v="2001"/>
    </bk>
    <bk>
      <rc t="1" v="2002"/>
    </bk>
    <bk>
      <rc t="1" v="2003"/>
    </bk>
    <bk>
      <rc t="1" v="2004"/>
    </bk>
    <bk>
      <rc t="1" v="2005"/>
    </bk>
    <bk>
      <rc t="1" v="2006"/>
    </bk>
    <bk>
      <rc t="1" v="2007"/>
    </bk>
    <bk>
      <rc t="1" v="2008"/>
    </bk>
    <bk>
      <rc t="1" v="2009"/>
    </bk>
    <bk>
      <rc t="1" v="2010"/>
    </bk>
    <bk>
      <rc t="1" v="2011"/>
    </bk>
    <bk>
      <rc t="1" v="2012"/>
    </bk>
    <bk>
      <rc t="1" v="2013"/>
    </bk>
    <bk>
      <rc t="1" v="2014"/>
    </bk>
    <bk>
      <rc t="1" v="2015"/>
    </bk>
    <bk>
      <rc t="1" v="2016"/>
    </bk>
    <bk>
      <rc t="1" v="2017"/>
    </bk>
    <bk>
      <rc t="1" v="2018"/>
    </bk>
    <bk>
      <rc t="1" v="2019"/>
    </bk>
    <bk>
      <rc t="1" v="2020"/>
    </bk>
    <bk>
      <rc t="1" v="2021"/>
    </bk>
    <bk>
      <rc t="1" v="2022"/>
    </bk>
    <bk>
      <rc t="1" v="2023"/>
    </bk>
    <bk>
      <rc t="1" v="2024"/>
    </bk>
    <bk>
      <rc t="1" v="2025"/>
    </bk>
    <bk>
      <rc t="1" v="2026"/>
    </bk>
    <bk>
      <rc t="1" v="2027"/>
    </bk>
    <bk>
      <rc t="1" v="2028"/>
    </bk>
    <bk>
      <rc t="1" v="2029"/>
    </bk>
    <bk>
      <rc t="1" v="2030"/>
    </bk>
    <bk>
      <rc t="1" v="2031"/>
    </bk>
    <bk>
      <rc t="1" v="2032"/>
    </bk>
    <bk>
      <rc t="1" v="2033"/>
    </bk>
    <bk>
      <rc t="1" v="2034"/>
    </bk>
    <bk>
      <rc t="1" v="2035"/>
    </bk>
    <bk>
      <rc t="1" v="2036"/>
    </bk>
    <bk>
      <rc t="1" v="2037"/>
    </bk>
    <bk>
      <rc t="1" v="2038"/>
    </bk>
    <bk>
      <rc t="1" v="2039"/>
    </bk>
    <bk>
      <rc t="1" v="2040"/>
    </bk>
    <bk>
      <rc t="1" v="2041"/>
    </bk>
    <bk>
      <rc t="1" v="2042"/>
    </bk>
    <bk>
      <rc t="1" v="2043"/>
    </bk>
    <bk>
      <rc t="1" v="2044"/>
    </bk>
    <bk>
      <rc t="1" v="2045"/>
    </bk>
    <bk>
      <rc t="1" v="2046"/>
    </bk>
    <bk>
      <rc t="1" v="2047"/>
    </bk>
    <bk>
      <rc t="1" v="2048"/>
    </bk>
    <bk>
      <rc t="1" v="2049"/>
    </bk>
    <bk>
      <rc t="1" v="2050"/>
    </bk>
    <bk>
      <rc t="1" v="2051"/>
    </bk>
    <bk>
      <rc t="1" v="2052"/>
    </bk>
    <bk>
      <rc t="1" v="2053"/>
    </bk>
    <bk>
      <rc t="1" v="2054"/>
    </bk>
    <bk>
      <rc t="1" v="2055"/>
    </bk>
    <bk>
      <rc t="1" v="2056"/>
    </bk>
    <bk>
      <rc t="1" v="2057"/>
    </bk>
    <bk>
      <rc t="1" v="2058"/>
    </bk>
    <bk>
      <rc t="1" v="2059"/>
    </bk>
    <bk>
      <rc t="1" v="2060"/>
    </bk>
    <bk>
      <rc t="1" v="2061"/>
    </bk>
    <bk>
      <rc t="1" v="2062"/>
    </bk>
    <bk>
      <rc t="1" v="2063"/>
    </bk>
    <bk>
      <rc t="1" v="2064"/>
    </bk>
    <bk>
      <rc t="1" v="2065"/>
    </bk>
    <bk>
      <rc t="1" v="2066"/>
    </bk>
    <bk>
      <rc t="1" v="2067"/>
    </bk>
    <bk>
      <rc t="1" v="2068"/>
    </bk>
    <bk>
      <rc t="1" v="2069"/>
    </bk>
    <bk>
      <rc t="1" v="2070"/>
    </bk>
    <bk>
      <rc t="1" v="2071"/>
    </bk>
    <bk>
      <rc t="1" v="2072"/>
    </bk>
    <bk>
      <rc t="1" v="2073"/>
    </bk>
    <bk>
      <rc t="1" v="2074"/>
    </bk>
    <bk>
      <rc t="1" v="2075"/>
    </bk>
    <bk>
      <rc t="1" v="2076"/>
    </bk>
    <bk>
      <rc t="1" v="2077"/>
    </bk>
    <bk>
      <rc t="1" v="2078"/>
    </bk>
    <bk>
      <rc t="1" v="2079"/>
    </bk>
    <bk>
      <rc t="1" v="2080"/>
    </bk>
    <bk>
      <rc t="1" v="2081"/>
    </bk>
    <bk>
      <rc t="1" v="2082"/>
    </bk>
    <bk>
      <rc t="1" v="2083"/>
    </bk>
    <bk>
      <rc t="1" v="2084"/>
    </bk>
    <bk>
      <rc t="1" v="2085"/>
    </bk>
    <bk>
      <rc t="1" v="2086"/>
    </bk>
    <bk>
      <rc t="1" v="2087"/>
    </bk>
    <bk>
      <rc t="1" v="2088"/>
    </bk>
    <bk>
      <rc t="1" v="2089"/>
    </bk>
    <bk>
      <rc t="1" v="2090"/>
    </bk>
    <bk>
      <rc t="1" v="2091"/>
    </bk>
    <bk>
      <rc t="1" v="2092"/>
    </bk>
    <bk>
      <rc t="1" v="2093"/>
    </bk>
    <bk>
      <rc t="1" v="2094"/>
    </bk>
    <bk>
      <rc t="1" v="2095"/>
    </bk>
    <bk>
      <rc t="1" v="2096"/>
    </bk>
    <bk>
      <rc t="1" v="2097"/>
    </bk>
    <bk>
      <rc t="1" v="2098"/>
    </bk>
    <bk>
      <rc t="1" v="2099"/>
    </bk>
    <bk>
      <rc t="1" v="2100"/>
    </bk>
    <bk>
      <rc t="1" v="2101"/>
    </bk>
    <bk>
      <rc t="1" v="2102"/>
    </bk>
    <bk>
      <rc t="1" v="2103"/>
    </bk>
    <bk>
      <rc t="1" v="2104"/>
    </bk>
    <bk>
      <rc t="1" v="2105"/>
    </bk>
    <bk>
      <rc t="1" v="2106"/>
    </bk>
    <bk>
      <rc t="1" v="2107"/>
    </bk>
    <bk>
      <rc t="1" v="2108"/>
    </bk>
    <bk>
      <rc t="1" v="2109"/>
    </bk>
    <bk>
      <rc t="1" v="2110"/>
    </bk>
    <bk>
      <rc t="1" v="2111"/>
    </bk>
    <bk>
      <rc t="1" v="2112"/>
    </bk>
    <bk>
      <rc t="1" v="2113"/>
    </bk>
    <bk>
      <rc t="1" v="2114"/>
    </bk>
    <bk>
      <rc t="1" v="2115"/>
    </bk>
    <bk>
      <rc t="1" v="2116"/>
    </bk>
    <bk>
      <rc t="1" v="2117"/>
    </bk>
    <bk>
      <rc t="1" v="2118"/>
    </bk>
    <bk>
      <rc t="1" v="2119"/>
    </bk>
    <bk>
      <rc t="1" v="2120"/>
    </bk>
    <bk>
      <rc t="1" v="2121"/>
    </bk>
    <bk>
      <rc t="1" v="2122"/>
    </bk>
    <bk>
      <rc t="1" v="2123"/>
    </bk>
    <bk>
      <rc t="1" v="2124"/>
    </bk>
    <bk>
      <rc t="1" v="2125"/>
    </bk>
    <bk>
      <rc t="1" v="2126"/>
    </bk>
    <bk>
      <rc t="1" v="2127"/>
    </bk>
    <bk>
      <rc t="1" v="2128"/>
    </bk>
    <bk>
      <rc t="1" v="2129"/>
    </bk>
    <bk>
      <rc t="1" v="2130"/>
    </bk>
    <bk>
      <rc t="1" v="2131"/>
    </bk>
    <bk>
      <rc t="1" v="2132"/>
    </bk>
    <bk>
      <rc t="1" v="2133"/>
    </bk>
    <bk>
      <rc t="1" v="2134"/>
    </bk>
    <bk>
      <rc t="1" v="2135"/>
    </bk>
    <bk>
      <rc t="1" v="2136"/>
    </bk>
    <bk>
      <rc t="1" v="2137"/>
    </bk>
    <bk>
      <rc t="1" v="2138"/>
    </bk>
    <bk>
      <rc t="1" v="2139"/>
    </bk>
    <bk>
      <rc t="1" v="2140"/>
    </bk>
    <bk>
      <rc t="1" v="2141"/>
    </bk>
    <bk>
      <rc t="1" v="2142"/>
    </bk>
    <bk>
      <rc t="1" v="2143"/>
    </bk>
    <bk>
      <rc t="1" v="2144"/>
    </bk>
    <bk>
      <rc t="1" v="2145"/>
    </bk>
    <bk>
      <rc t="1" v="2146"/>
    </bk>
    <bk>
      <rc t="1" v="2147"/>
    </bk>
    <bk>
      <rc t="1" v="2148"/>
    </bk>
    <bk>
      <rc t="1" v="2149"/>
    </bk>
    <bk>
      <rc t="1" v="2150"/>
    </bk>
    <bk>
      <rc t="1" v="2151"/>
    </bk>
    <bk>
      <rc t="1" v="2152"/>
    </bk>
    <bk>
      <rc t="1" v="2153"/>
    </bk>
    <bk>
      <rc t="1" v="2154"/>
    </bk>
    <bk>
      <rc t="1" v="2155"/>
    </bk>
    <bk>
      <rc t="1" v="2156"/>
    </bk>
    <bk>
      <rc t="1" v="2157"/>
    </bk>
    <bk>
      <rc t="1" v="2158"/>
    </bk>
    <bk>
      <rc t="1" v="2159"/>
    </bk>
    <bk>
      <rc t="1" v="2160"/>
    </bk>
    <bk>
      <rc t="1" v="2161"/>
    </bk>
    <bk>
      <rc t="1" v="2162"/>
    </bk>
    <bk>
      <rc t="1" v="2163"/>
    </bk>
    <bk>
      <rc t="1" v="2164"/>
    </bk>
    <bk>
      <rc t="1" v="2165"/>
    </bk>
    <bk>
      <rc t="1" v="2166"/>
    </bk>
    <bk>
      <rc t="1" v="2167"/>
    </bk>
    <bk>
      <rc t="1" v="2168"/>
    </bk>
    <bk>
      <rc t="1" v="2169"/>
    </bk>
    <bk>
      <rc t="1" v="2170"/>
    </bk>
    <bk>
      <rc t="1" v="2171"/>
    </bk>
    <bk>
      <rc t="1" v="2172"/>
    </bk>
    <bk>
      <rc t="1" v="2173"/>
    </bk>
    <bk>
      <rc t="1" v="2174"/>
    </bk>
    <bk>
      <rc t="1" v="2175"/>
    </bk>
    <bk>
      <rc t="1" v="2176"/>
    </bk>
    <bk>
      <rc t="1" v="2177"/>
    </bk>
    <bk>
      <rc t="1" v="2178"/>
    </bk>
    <bk>
      <rc t="1" v="2179"/>
    </bk>
    <bk>
      <rc t="1" v="2180"/>
    </bk>
    <bk>
      <rc t="1" v="2181"/>
    </bk>
    <bk>
      <rc t="1" v="2182"/>
    </bk>
    <bk>
      <rc t="1" v="2183"/>
    </bk>
    <bk>
      <rc t="1" v="2184"/>
    </bk>
    <bk>
      <rc t="1" v="2185"/>
    </bk>
    <bk>
      <rc t="1" v="2186"/>
    </bk>
    <bk>
      <rc t="1" v="2187"/>
    </bk>
    <bk>
      <rc t="1" v="2188"/>
    </bk>
    <bk>
      <rc t="1" v="2189"/>
    </bk>
    <bk>
      <rc t="1" v="2190"/>
    </bk>
    <bk>
      <rc t="1" v="2191"/>
    </bk>
    <bk>
      <rc t="1" v="2192"/>
    </bk>
    <bk>
      <rc t="1" v="2193"/>
    </bk>
    <bk>
      <rc t="1" v="2194"/>
    </bk>
    <bk>
      <rc t="1" v="2195"/>
    </bk>
    <bk>
      <rc t="1" v="2196"/>
    </bk>
    <bk>
      <rc t="1" v="2197"/>
    </bk>
    <bk>
      <rc t="1" v="2198"/>
    </bk>
    <bk>
      <rc t="1" v="2199"/>
    </bk>
    <bk>
      <rc t="1" v="2200"/>
    </bk>
    <bk>
      <rc t="1" v="2201"/>
    </bk>
    <bk>
      <rc t="1" v="2202"/>
    </bk>
    <bk>
      <rc t="1" v="2203"/>
    </bk>
    <bk>
      <rc t="1" v="2204"/>
    </bk>
    <bk>
      <rc t="1" v="2205"/>
    </bk>
    <bk>
      <rc t="1" v="2206"/>
    </bk>
    <bk>
      <rc t="1" v="2207"/>
    </bk>
    <bk>
      <rc t="1" v="2208"/>
    </bk>
    <bk>
      <rc t="1" v="2209"/>
    </bk>
    <bk>
      <rc t="1" v="2210"/>
    </bk>
    <bk>
      <rc t="1" v="2211"/>
    </bk>
    <bk>
      <rc t="1" v="2212"/>
    </bk>
    <bk>
      <rc t="1" v="2213"/>
    </bk>
    <bk>
      <rc t="1" v="2214"/>
    </bk>
    <bk>
      <rc t="1" v="2215"/>
    </bk>
    <bk>
      <rc t="1" v="2216"/>
    </bk>
    <bk>
      <rc t="1" v="2217"/>
    </bk>
    <bk>
      <rc t="1" v="2218"/>
    </bk>
    <bk>
      <rc t="1" v="2219"/>
    </bk>
    <bk>
      <rc t="1" v="2220"/>
    </bk>
    <bk>
      <rc t="1" v="2221"/>
    </bk>
    <bk>
      <rc t="1" v="2222"/>
    </bk>
    <bk>
      <rc t="1" v="2223"/>
    </bk>
    <bk>
      <rc t="1" v="2224"/>
    </bk>
    <bk>
      <rc t="1" v="2225"/>
    </bk>
    <bk>
      <rc t="1" v="2226"/>
    </bk>
    <bk>
      <rc t="1" v="2227"/>
    </bk>
    <bk>
      <rc t="1" v="2228"/>
    </bk>
    <bk>
      <rc t="1" v="2229"/>
    </bk>
    <bk>
      <rc t="1" v="2230"/>
    </bk>
    <bk>
      <rc t="1" v="2231"/>
    </bk>
    <bk>
      <rc t="1" v="2232"/>
    </bk>
    <bk>
      <rc t="1" v="2233"/>
    </bk>
    <bk>
      <rc t="1" v="2234"/>
    </bk>
    <bk>
      <rc t="1" v="2235"/>
    </bk>
    <bk>
      <rc t="1" v="2236"/>
    </bk>
    <bk>
      <rc t="1" v="2237"/>
    </bk>
    <bk>
      <rc t="1" v="2238"/>
    </bk>
    <bk>
      <rc t="1" v="2239"/>
    </bk>
    <bk>
      <rc t="1" v="2240"/>
    </bk>
    <bk>
      <rc t="1" v="2241"/>
    </bk>
    <bk>
      <rc t="1" v="2242"/>
    </bk>
    <bk>
      <rc t="1" v="2243"/>
    </bk>
    <bk>
      <rc t="1" v="2244"/>
    </bk>
    <bk>
      <rc t="1" v="2245"/>
    </bk>
    <bk>
      <rc t="1" v="2246"/>
    </bk>
    <bk>
      <rc t="1" v="2247"/>
    </bk>
    <bk>
      <rc t="1" v="2248"/>
    </bk>
    <bk>
      <rc t="1" v="2249"/>
    </bk>
    <bk>
      <rc t="1" v="2250"/>
    </bk>
    <bk>
      <rc t="1" v="2251"/>
    </bk>
    <bk>
      <rc t="1" v="2252"/>
    </bk>
    <bk>
      <rc t="1" v="2253"/>
    </bk>
    <bk>
      <rc t="1" v="2254"/>
    </bk>
    <bk>
      <rc t="1" v="2255"/>
    </bk>
    <bk>
      <rc t="1" v="2256"/>
    </bk>
    <bk>
      <rc t="1" v="2257"/>
    </bk>
    <bk>
      <rc t="1" v="2258"/>
    </bk>
    <bk>
      <rc t="1" v="2259"/>
    </bk>
    <bk>
      <rc t="1" v="2260"/>
    </bk>
    <bk>
      <rc t="1" v="2261"/>
    </bk>
    <bk>
      <rc t="1" v="2262"/>
    </bk>
    <bk>
      <rc t="1" v="2263"/>
    </bk>
    <bk>
      <rc t="1" v="2264"/>
    </bk>
    <bk>
      <rc t="1" v="2265"/>
    </bk>
    <bk>
      <rc t="1" v="2266"/>
    </bk>
    <bk>
      <rc t="1" v="2267"/>
    </bk>
    <bk>
      <rc t="1" v="2268"/>
    </bk>
    <bk>
      <rc t="1" v="2269"/>
    </bk>
    <bk>
      <rc t="1" v="2270"/>
    </bk>
    <bk>
      <rc t="1" v="2271"/>
    </bk>
    <bk>
      <rc t="1" v="2272"/>
    </bk>
    <bk>
      <rc t="1" v="2273"/>
    </bk>
    <bk>
      <rc t="1" v="2274"/>
    </bk>
    <bk>
      <rc t="1" v="2275"/>
    </bk>
    <bk>
      <rc t="1" v="2276"/>
    </bk>
    <bk>
      <rc t="1" v="2277"/>
    </bk>
    <bk>
      <rc t="1" v="2278"/>
    </bk>
    <bk>
      <rc t="1" v="2279"/>
    </bk>
    <bk>
      <rc t="1" v="2280"/>
    </bk>
    <bk>
      <rc t="1" v="2281"/>
    </bk>
    <bk>
      <rc t="1" v="2282"/>
    </bk>
    <bk>
      <rc t="1" v="2283"/>
    </bk>
    <bk>
      <rc t="1" v="2284"/>
    </bk>
    <bk>
      <rc t="1" v="2285"/>
    </bk>
    <bk>
      <rc t="1" v="2286"/>
    </bk>
    <bk>
      <rc t="1" v="2287"/>
    </bk>
    <bk>
      <rc t="1" v="2288"/>
    </bk>
    <bk>
      <rc t="1" v="2289"/>
    </bk>
    <bk>
      <rc t="1" v="2290"/>
    </bk>
    <bk>
      <rc t="1" v="2291"/>
    </bk>
    <bk>
      <rc t="1" v="2292"/>
    </bk>
    <bk>
      <rc t="1" v="2293"/>
    </bk>
    <bk>
      <rc t="1" v="2294"/>
    </bk>
    <bk>
      <rc t="1" v="2295"/>
    </bk>
    <bk>
      <rc t="1" v="2296"/>
    </bk>
    <bk>
      <rc t="1" v="2297"/>
    </bk>
    <bk>
      <rc t="1" v="2298"/>
    </bk>
    <bk>
      <rc t="1" v="2299"/>
    </bk>
    <bk>
      <rc t="1" v="2300"/>
    </bk>
    <bk>
      <rc t="1" v="2301"/>
    </bk>
    <bk>
      <rc t="1" v="2302"/>
    </bk>
    <bk>
      <rc t="1" v="2303"/>
    </bk>
    <bk>
      <rc t="1" v="2304"/>
    </bk>
    <bk>
      <rc t="1" v="2305"/>
    </bk>
    <bk>
      <rc t="1" v="2306"/>
    </bk>
    <bk>
      <rc t="1" v="2307"/>
    </bk>
    <bk>
      <rc t="1" v="2308"/>
    </bk>
    <bk>
      <rc t="1" v="2309"/>
    </bk>
    <bk>
      <rc t="1" v="2310"/>
    </bk>
    <bk>
      <rc t="1" v="2311"/>
    </bk>
    <bk>
      <rc t="1" v="2312"/>
    </bk>
    <bk>
      <rc t="1" v="2313"/>
    </bk>
    <bk>
      <rc t="1" v="2314"/>
    </bk>
    <bk>
      <rc t="1" v="2315"/>
    </bk>
    <bk>
      <rc t="1" v="2316"/>
    </bk>
    <bk>
      <rc t="1" v="2317"/>
    </bk>
    <bk>
      <rc t="1" v="2318"/>
    </bk>
    <bk>
      <rc t="1" v="2319"/>
    </bk>
    <bk>
      <rc t="1" v="2320"/>
    </bk>
    <bk>
      <rc t="1" v="2321"/>
    </bk>
    <bk>
      <rc t="1" v="2322"/>
    </bk>
    <bk>
      <rc t="1" v="2323"/>
    </bk>
    <bk>
      <rc t="1" v="2324"/>
    </bk>
    <bk>
      <rc t="1" v="2325"/>
    </bk>
    <bk>
      <rc t="1" v="2326"/>
    </bk>
    <bk>
      <rc t="1" v="2327"/>
    </bk>
    <bk>
      <rc t="1" v="2328"/>
    </bk>
    <bk>
      <rc t="1" v="2329"/>
    </bk>
    <bk>
      <rc t="1" v="2330"/>
    </bk>
    <bk>
      <rc t="1" v="2331"/>
    </bk>
    <bk>
      <rc t="1" v="2332"/>
    </bk>
    <bk>
      <rc t="1" v="2333"/>
    </bk>
    <bk>
      <rc t="1" v="2334"/>
    </bk>
    <bk>
      <rc t="1" v="2335"/>
    </bk>
    <bk>
      <rc t="1" v="2336"/>
    </bk>
    <bk>
      <rc t="1" v="2337"/>
    </bk>
    <bk>
      <rc t="1" v="2338"/>
    </bk>
    <bk>
      <rc t="1" v="2339"/>
    </bk>
    <bk>
      <rc t="1" v="2340"/>
    </bk>
    <bk>
      <rc t="1" v="2341"/>
    </bk>
    <bk>
      <rc t="1" v="2342"/>
    </bk>
    <bk>
      <rc t="1" v="2343"/>
    </bk>
    <bk>
      <rc t="1" v="2344"/>
    </bk>
    <bk>
      <rc t="1" v="2345"/>
    </bk>
    <bk>
      <rc t="1" v="2346"/>
    </bk>
    <bk>
      <rc t="1" v="2347"/>
    </bk>
    <bk>
      <rc t="1" v="2348"/>
    </bk>
    <bk>
      <rc t="1" v="2349"/>
    </bk>
    <bk>
      <rc t="1" v="2350"/>
    </bk>
    <bk>
      <rc t="1" v="2351"/>
    </bk>
    <bk>
      <rc t="1" v="2352"/>
    </bk>
    <bk>
      <rc t="1" v="2353"/>
    </bk>
    <bk>
      <rc t="1" v="2354"/>
    </bk>
    <bk>
      <rc t="1" v="2355"/>
    </bk>
    <bk>
      <rc t="1" v="2356"/>
    </bk>
    <bk>
      <rc t="1" v="2357"/>
    </bk>
    <bk>
      <rc t="1" v="2358"/>
    </bk>
    <bk>
      <rc t="1" v="2359"/>
    </bk>
    <bk>
      <rc t="1" v="2360"/>
    </bk>
    <bk>
      <rc t="1" v="2361"/>
    </bk>
    <bk>
      <rc t="1" v="2362"/>
    </bk>
    <bk>
      <rc t="1" v="2363"/>
    </bk>
    <bk>
      <rc t="1" v="2364"/>
    </bk>
    <bk>
      <rc t="1" v="2365"/>
    </bk>
    <bk>
      <rc t="1" v="2366"/>
    </bk>
    <bk>
      <rc t="1" v="2367"/>
    </bk>
    <bk>
      <rc t="1" v="2368"/>
    </bk>
    <bk>
      <rc t="1" v="2369"/>
    </bk>
    <bk>
      <rc t="1" v="2370"/>
    </bk>
    <bk>
      <rc t="1" v="2371"/>
    </bk>
    <bk>
      <rc t="1" v="2372"/>
    </bk>
    <bk>
      <rc t="1" v="2373"/>
    </bk>
    <bk>
      <rc t="1" v="2374"/>
    </bk>
    <bk>
      <rc t="1" v="2375"/>
    </bk>
    <bk>
      <rc t="1" v="2376"/>
    </bk>
    <bk>
      <rc t="1" v="2377"/>
    </bk>
    <bk>
      <rc t="1" v="2378"/>
    </bk>
    <bk>
      <rc t="1" v="2379"/>
    </bk>
    <bk>
      <rc t="1" v="2380"/>
    </bk>
    <bk>
      <rc t="1" v="2381"/>
    </bk>
    <bk>
      <rc t="1" v="2382"/>
    </bk>
    <bk>
      <rc t="1" v="2383"/>
    </bk>
    <bk>
      <rc t="1" v="2384"/>
    </bk>
    <bk>
      <rc t="1" v="2385"/>
    </bk>
    <bk>
      <rc t="1" v="2386"/>
    </bk>
    <bk>
      <rc t="1" v="2387"/>
    </bk>
    <bk>
      <rc t="1" v="2388"/>
    </bk>
    <bk>
      <rc t="1" v="2389"/>
    </bk>
    <bk>
      <rc t="1" v="2390"/>
    </bk>
    <bk>
      <rc t="1" v="2391"/>
    </bk>
    <bk>
      <rc t="1" v="2392"/>
    </bk>
    <bk>
      <rc t="1" v="2393"/>
    </bk>
    <bk>
      <rc t="1" v="2394"/>
    </bk>
    <bk>
      <rc t="1" v="2395"/>
    </bk>
    <bk>
      <rc t="1" v="2396"/>
    </bk>
    <bk>
      <rc t="1" v="2397"/>
    </bk>
    <bk>
      <rc t="1" v="2398"/>
    </bk>
    <bk>
      <rc t="1" v="2399"/>
    </bk>
    <bk>
      <rc t="1" v="2400"/>
    </bk>
    <bk>
      <rc t="1" v="2401"/>
    </bk>
    <bk>
      <rc t="1" v="2402"/>
    </bk>
    <bk>
      <rc t="1" v="2403"/>
    </bk>
    <bk>
      <rc t="1" v="2404"/>
    </bk>
    <bk>
      <rc t="1" v="2405"/>
    </bk>
    <bk>
      <rc t="1" v="2406"/>
    </bk>
    <bk>
      <rc t="1" v="2407"/>
    </bk>
    <bk>
      <rc t="1" v="2408"/>
    </bk>
    <bk>
      <rc t="1" v="2409"/>
    </bk>
    <bk>
      <rc t="1" v="2410"/>
    </bk>
    <bk>
      <rc t="1" v="2411"/>
    </bk>
    <bk>
      <rc t="1" v="2412"/>
    </bk>
    <bk>
      <rc t="1" v="2413"/>
    </bk>
    <bk>
      <rc t="1" v="2414"/>
    </bk>
    <bk>
      <rc t="1" v="2415"/>
    </bk>
    <bk>
      <rc t="1" v="2416"/>
    </bk>
    <bk>
      <rc t="1" v="2417"/>
    </bk>
    <bk>
      <rc t="1" v="2418"/>
    </bk>
    <bk>
      <rc t="1" v="2419"/>
    </bk>
    <bk>
      <rc t="1" v="2420"/>
    </bk>
    <bk>
      <rc t="1" v="2421"/>
    </bk>
    <bk>
      <rc t="1" v="2422"/>
    </bk>
    <bk>
      <rc t="1" v="2423"/>
    </bk>
    <bk>
      <rc t="1" v="2424"/>
    </bk>
    <bk>
      <rc t="1" v="2425"/>
    </bk>
    <bk>
      <rc t="1" v="2426"/>
    </bk>
    <bk>
      <rc t="1" v="2427"/>
    </bk>
    <bk>
      <rc t="1" v="2428"/>
    </bk>
    <bk>
      <rc t="1" v="2429"/>
    </bk>
    <bk>
      <rc t="1" v="2430"/>
    </bk>
    <bk>
      <rc t="1" v="2431"/>
    </bk>
    <bk>
      <rc t="1" v="2432"/>
    </bk>
    <bk>
      <rc t="1" v="2433"/>
    </bk>
    <bk>
      <rc t="1" v="2434"/>
    </bk>
    <bk>
      <rc t="1" v="2435"/>
    </bk>
    <bk>
      <rc t="1" v="2436"/>
    </bk>
    <bk>
      <rc t="1" v="2437"/>
    </bk>
    <bk>
      <rc t="1" v="2438"/>
    </bk>
    <bk>
      <rc t="1" v="2439"/>
    </bk>
    <bk>
      <rc t="1" v="2440"/>
    </bk>
    <bk>
      <rc t="1" v="2441"/>
    </bk>
    <bk>
      <rc t="1" v="2442"/>
    </bk>
    <bk>
      <rc t="1" v="2443"/>
    </bk>
    <bk>
      <rc t="1" v="2444"/>
    </bk>
    <bk>
      <rc t="1" v="2445"/>
    </bk>
    <bk>
      <rc t="1" v="2446"/>
    </bk>
    <bk>
      <rc t="1" v="2447"/>
    </bk>
    <bk>
      <rc t="1" v="2448"/>
    </bk>
    <bk>
      <rc t="1" v="2449"/>
    </bk>
    <bk>
      <rc t="1" v="2450"/>
    </bk>
    <bk>
      <rc t="1" v="2451"/>
    </bk>
    <bk>
      <rc t="1" v="2452"/>
    </bk>
    <bk>
      <rc t="1" v="2453"/>
    </bk>
    <bk>
      <rc t="1" v="2454"/>
    </bk>
    <bk>
      <rc t="1" v="2455"/>
    </bk>
    <bk>
      <rc t="1" v="2456"/>
    </bk>
    <bk>
      <rc t="1" v="2457"/>
    </bk>
    <bk>
      <rc t="1" v="2458"/>
    </bk>
    <bk>
      <rc t="1" v="2459"/>
    </bk>
    <bk>
      <rc t="1" v="2460"/>
    </bk>
    <bk>
      <rc t="1" v="2461"/>
    </bk>
    <bk>
      <rc t="1" v="2462"/>
    </bk>
    <bk>
      <rc t="1" v="2463"/>
    </bk>
    <bk>
      <rc t="1" v="2464"/>
    </bk>
    <bk>
      <rc t="1" v="2465"/>
    </bk>
    <bk>
      <rc t="1" v="2466"/>
    </bk>
    <bk>
      <rc t="1" v="2467"/>
    </bk>
    <bk>
      <rc t="1" v="2468"/>
    </bk>
    <bk>
      <rc t="1" v="2469"/>
    </bk>
    <bk>
      <rc t="1" v="2470"/>
    </bk>
    <bk>
      <rc t="1" v="2471"/>
    </bk>
    <bk>
      <rc t="1" v="2472"/>
    </bk>
    <bk>
      <rc t="1" v="2473"/>
    </bk>
    <bk>
      <rc t="1" v="2474"/>
    </bk>
    <bk>
      <rc t="1" v="2475"/>
    </bk>
    <bk>
      <rc t="1" v="2476"/>
    </bk>
    <bk>
      <rc t="1" v="2477"/>
    </bk>
    <bk>
      <rc t="1" v="2478"/>
    </bk>
    <bk>
      <rc t="1" v="2479"/>
    </bk>
    <bk>
      <rc t="1" v="2480"/>
    </bk>
    <bk>
      <rc t="1" v="2481"/>
    </bk>
    <bk>
      <rc t="1" v="2482"/>
    </bk>
    <bk>
      <rc t="1" v="2483"/>
    </bk>
    <bk>
      <rc t="1" v="2484"/>
    </bk>
    <bk>
      <rc t="1" v="2485"/>
    </bk>
    <bk>
      <rc t="1" v="2486"/>
    </bk>
    <bk>
      <rc t="1" v="2487"/>
    </bk>
    <bk>
      <rc t="1" v="2488"/>
    </bk>
    <bk>
      <rc t="1" v="2489"/>
    </bk>
    <bk>
      <rc t="1" v="2490"/>
    </bk>
    <bk>
      <rc t="1" v="2491"/>
    </bk>
    <bk>
      <rc t="1" v="2492"/>
    </bk>
    <bk>
      <rc t="1" v="2493"/>
    </bk>
    <bk>
      <rc t="1" v="2494"/>
    </bk>
    <bk>
      <rc t="1" v="2495"/>
    </bk>
    <bk>
      <rc t="1" v="2496"/>
    </bk>
    <bk>
      <rc t="1" v="2497"/>
    </bk>
    <bk>
      <rc t="1" v="2498"/>
    </bk>
    <bk>
      <rc t="1" v="2499"/>
    </bk>
    <bk>
      <rc t="1" v="2500"/>
    </bk>
    <bk>
      <rc t="1" v="2501"/>
    </bk>
    <bk>
      <rc t="1" v="2502"/>
    </bk>
    <bk>
      <rc t="1" v="2503"/>
    </bk>
    <bk>
      <rc t="1" v="2504"/>
    </bk>
    <bk>
      <rc t="1" v="2505"/>
    </bk>
    <bk>
      <rc t="1" v="2506"/>
    </bk>
    <bk>
      <rc t="1" v="2507"/>
    </bk>
    <bk>
      <rc t="1" v="2508"/>
    </bk>
    <bk>
      <rc t="1" v="2509"/>
    </bk>
    <bk>
      <rc t="1" v="2510"/>
    </bk>
    <bk>
      <rc t="1" v="2511"/>
    </bk>
    <bk>
      <rc t="1" v="2512"/>
    </bk>
    <bk>
      <rc t="1" v="2513"/>
    </bk>
    <bk>
      <rc t="1" v="2514"/>
    </bk>
    <bk>
      <rc t="1" v="2515"/>
    </bk>
    <bk>
      <rc t="1" v="2516"/>
    </bk>
    <bk>
      <rc t="1" v="2517"/>
    </bk>
    <bk>
      <rc t="1" v="2518"/>
    </bk>
    <bk>
      <rc t="1" v="2519"/>
    </bk>
    <bk>
      <rc t="1" v="2520"/>
    </bk>
    <bk>
      <rc t="1" v="2521"/>
    </bk>
    <bk>
      <rc t="1" v="2522"/>
    </bk>
    <bk>
      <rc t="1" v="2523"/>
    </bk>
    <bk>
      <rc t="1" v="2524"/>
    </bk>
    <bk>
      <rc t="1" v="2525"/>
    </bk>
    <bk>
      <rc t="1" v="2526"/>
    </bk>
    <bk>
      <rc t="1" v="2527"/>
    </bk>
    <bk>
      <rc t="1" v="2528"/>
    </bk>
    <bk>
      <rc t="1" v="2529"/>
    </bk>
    <bk>
      <rc t="1" v="2530"/>
    </bk>
    <bk>
      <rc t="1" v="2531"/>
    </bk>
    <bk>
      <rc t="1" v="2532"/>
    </bk>
    <bk>
      <rc t="1" v="2533"/>
    </bk>
    <bk>
      <rc t="1" v="2534"/>
    </bk>
    <bk>
      <rc t="1" v="2535"/>
    </bk>
    <bk>
      <rc t="1" v="2536"/>
    </bk>
    <bk>
      <rc t="1" v="2537"/>
    </bk>
    <bk>
      <rc t="1" v="2538"/>
    </bk>
    <bk>
      <rc t="1" v="2539"/>
    </bk>
    <bk>
      <rc t="1" v="2540"/>
    </bk>
    <bk>
      <rc t="1" v="2541"/>
    </bk>
    <bk>
      <rc t="1" v="2542"/>
    </bk>
    <bk>
      <rc t="1" v="2543"/>
    </bk>
    <bk>
      <rc t="1" v="2544"/>
    </bk>
    <bk>
      <rc t="1" v="2545"/>
    </bk>
    <bk>
      <rc t="1" v="2546"/>
    </bk>
    <bk>
      <rc t="1" v="2547"/>
    </bk>
    <bk>
      <rc t="1" v="2548"/>
    </bk>
    <bk>
      <rc t="1" v="2549"/>
    </bk>
    <bk>
      <rc t="1" v="2550"/>
    </bk>
    <bk>
      <rc t="1" v="2551"/>
    </bk>
    <bk>
      <rc t="1" v="2552"/>
    </bk>
    <bk>
      <rc t="1" v="2553"/>
    </bk>
    <bk>
      <rc t="1" v="2554"/>
    </bk>
    <bk>
      <rc t="1" v="2555"/>
    </bk>
    <bk>
      <rc t="1" v="2556"/>
    </bk>
    <bk>
      <rc t="1" v="2557"/>
    </bk>
    <bk>
      <rc t="1" v="2558"/>
    </bk>
    <bk>
      <rc t="1" v="2559"/>
    </bk>
    <bk>
      <rc t="1" v="2560"/>
    </bk>
    <bk>
      <rc t="1" v="2561"/>
    </bk>
    <bk>
      <rc t="1" v="2562"/>
    </bk>
    <bk>
      <rc t="1" v="2563"/>
    </bk>
    <bk>
      <rc t="1" v="2564"/>
    </bk>
    <bk>
      <rc t="1" v="2565"/>
    </bk>
    <bk>
      <rc t="1" v="2566"/>
    </bk>
    <bk>
      <rc t="1" v="2567"/>
    </bk>
    <bk>
      <rc t="1" v="2568"/>
    </bk>
    <bk>
      <rc t="1" v="2569"/>
    </bk>
    <bk>
      <rc t="1" v="2570"/>
    </bk>
    <bk>
      <rc t="1" v="2571"/>
    </bk>
    <bk>
      <rc t="1" v="2572"/>
    </bk>
    <bk>
      <rc t="1" v="2573"/>
    </bk>
    <bk>
      <rc t="1" v="2574"/>
    </bk>
    <bk>
      <rc t="1" v="2575"/>
    </bk>
    <bk>
      <rc t="1" v="2576"/>
    </bk>
    <bk>
      <rc t="1" v="2577"/>
    </bk>
    <bk>
      <rc t="1" v="2578"/>
    </bk>
    <bk>
      <rc t="1" v="2579"/>
    </bk>
    <bk>
      <rc t="1" v="2580"/>
    </bk>
    <bk>
      <rc t="1" v="2581"/>
    </bk>
    <bk>
      <rc t="1" v="2582"/>
    </bk>
    <bk>
      <rc t="1" v="2583"/>
    </bk>
    <bk>
      <rc t="1" v="2584"/>
    </bk>
    <bk>
      <rc t="1" v="2585"/>
    </bk>
    <bk>
      <rc t="1" v="2586"/>
    </bk>
    <bk>
      <rc t="1" v="2587"/>
    </bk>
    <bk>
      <rc t="1" v="2588"/>
    </bk>
    <bk>
      <rc t="1" v="2589"/>
    </bk>
    <bk>
      <rc t="1" v="2590"/>
    </bk>
    <bk>
      <rc t="1" v="2591"/>
    </bk>
    <bk>
      <rc t="1" v="2592"/>
    </bk>
    <bk>
      <rc t="1" v="2593"/>
    </bk>
    <bk>
      <rc t="1" v="2594"/>
    </bk>
    <bk>
      <rc t="1" v="2595"/>
    </bk>
    <bk>
      <rc t="1" v="2596"/>
    </bk>
    <bk>
      <rc t="1" v="2597"/>
    </bk>
    <bk>
      <rc t="1" v="2598"/>
    </bk>
    <bk>
      <rc t="1" v="2599"/>
    </bk>
    <bk>
      <rc t="1" v="2600"/>
    </bk>
    <bk>
      <rc t="1" v="2601"/>
    </bk>
    <bk>
      <rc t="1" v="2602"/>
    </bk>
    <bk>
      <rc t="1" v="2603"/>
    </bk>
    <bk>
      <rc t="1" v="2604"/>
    </bk>
    <bk>
      <rc t="1" v="2605"/>
    </bk>
    <bk>
      <rc t="1" v="2606"/>
    </bk>
    <bk>
      <rc t="1" v="2607"/>
    </bk>
    <bk>
      <rc t="1" v="2608"/>
    </bk>
    <bk>
      <rc t="1" v="2609"/>
    </bk>
    <bk>
      <rc t="1" v="2610"/>
    </bk>
    <bk>
      <rc t="1" v="2611"/>
    </bk>
    <bk>
      <rc t="1" v="2612"/>
    </bk>
    <bk>
      <rc t="1" v="2613"/>
    </bk>
    <bk>
      <rc t="1" v="2614"/>
    </bk>
    <bk>
      <rc t="1" v="2615"/>
    </bk>
    <bk>
      <rc t="1" v="2616"/>
    </bk>
    <bk>
      <rc t="1" v="2617"/>
    </bk>
    <bk>
      <rc t="1" v="2618"/>
    </bk>
    <bk>
      <rc t="1" v="2619"/>
    </bk>
    <bk>
      <rc t="1" v="2620"/>
    </bk>
    <bk>
      <rc t="1" v="2621"/>
    </bk>
    <bk>
      <rc t="1" v="2622"/>
    </bk>
    <bk>
      <rc t="1" v="2623"/>
    </bk>
    <bk>
      <rc t="1" v="2624"/>
    </bk>
    <bk>
      <rc t="1" v="2625"/>
    </bk>
    <bk>
      <rc t="1" v="2626"/>
    </bk>
    <bk>
      <rc t="1" v="2627"/>
    </bk>
    <bk>
      <rc t="1" v="2628"/>
    </bk>
    <bk>
      <rc t="1" v="2629"/>
    </bk>
    <bk>
      <rc t="1" v="2630"/>
    </bk>
    <bk>
      <rc t="1" v="2631"/>
    </bk>
    <bk>
      <rc t="1" v="2632"/>
    </bk>
    <bk>
      <rc t="1" v="2633"/>
    </bk>
    <bk>
      <rc t="1" v="2634"/>
    </bk>
    <bk>
      <rc t="1" v="2635"/>
    </bk>
    <bk>
      <rc t="1" v="2636"/>
    </bk>
    <bk>
      <rc t="1" v="2637"/>
    </bk>
    <bk>
      <rc t="1" v="2638"/>
    </bk>
    <bk>
      <rc t="1" v="2639"/>
    </bk>
    <bk>
      <rc t="1" v="2640"/>
    </bk>
    <bk>
      <rc t="1" v="2641"/>
    </bk>
    <bk>
      <rc t="1" v="2642"/>
    </bk>
    <bk>
      <rc t="1" v="2643"/>
    </bk>
    <bk>
      <rc t="1" v="2644"/>
    </bk>
    <bk>
      <rc t="1" v="2645"/>
    </bk>
    <bk>
      <rc t="1" v="2646"/>
    </bk>
    <bk>
      <rc t="1" v="2647"/>
    </bk>
    <bk>
      <rc t="1" v="2648"/>
    </bk>
    <bk>
      <rc t="1" v="2649"/>
    </bk>
    <bk>
      <rc t="1" v="2650"/>
    </bk>
    <bk>
      <rc t="1" v="2651"/>
    </bk>
    <bk>
      <rc t="1" v="2652"/>
    </bk>
    <bk>
      <rc t="1" v="2653"/>
    </bk>
    <bk>
      <rc t="1" v="2654"/>
    </bk>
    <bk>
      <rc t="1" v="2655"/>
    </bk>
    <bk>
      <rc t="1" v="2656"/>
    </bk>
    <bk>
      <rc t="1" v="2657"/>
    </bk>
    <bk>
      <rc t="1" v="2658"/>
    </bk>
    <bk>
      <rc t="1" v="2659"/>
    </bk>
    <bk>
      <rc t="1" v="2660"/>
    </bk>
    <bk>
      <rc t="1" v="2661"/>
    </bk>
    <bk>
      <rc t="1" v="2662"/>
    </bk>
    <bk>
      <rc t="1" v="2663"/>
    </bk>
    <bk>
      <rc t="1" v="2664"/>
    </bk>
    <bk>
      <rc t="1" v="2665"/>
    </bk>
    <bk>
      <rc t="1" v="2666"/>
    </bk>
    <bk>
      <rc t="1" v="2667"/>
    </bk>
    <bk>
      <rc t="1" v="2668"/>
    </bk>
    <bk>
      <rc t="1" v="2669"/>
    </bk>
    <bk>
      <rc t="1" v="2670"/>
    </bk>
    <bk>
      <rc t="1" v="2671"/>
    </bk>
    <bk>
      <rc t="1" v="2672"/>
    </bk>
    <bk>
      <rc t="1" v="2673"/>
    </bk>
    <bk>
      <rc t="1" v="2674"/>
    </bk>
    <bk>
      <rc t="1" v="2675"/>
    </bk>
    <bk>
      <rc t="1" v="2676"/>
    </bk>
    <bk>
      <rc t="1" v="2677"/>
    </bk>
    <bk>
      <rc t="1" v="2678"/>
    </bk>
    <bk>
      <rc t="1" v="2679"/>
    </bk>
    <bk>
      <rc t="1" v="2680"/>
    </bk>
    <bk>
      <rc t="1" v="2681"/>
    </bk>
    <bk>
      <rc t="1" v="2682"/>
    </bk>
    <bk>
      <rc t="1" v="2683"/>
    </bk>
    <bk>
      <rc t="1" v="2684"/>
    </bk>
    <bk>
      <rc t="1" v="2685"/>
    </bk>
    <bk>
      <rc t="1" v="2686"/>
    </bk>
    <bk>
      <rc t="1" v="2687"/>
    </bk>
    <bk>
      <rc t="1" v="2688"/>
    </bk>
    <bk>
      <rc t="1" v="2689"/>
    </bk>
    <bk>
      <rc t="1" v="2690"/>
    </bk>
    <bk>
      <rc t="1" v="2691"/>
    </bk>
    <bk>
      <rc t="1" v="2692"/>
    </bk>
    <bk>
      <rc t="1" v="2693"/>
    </bk>
    <bk>
      <rc t="1" v="2694"/>
    </bk>
    <bk>
      <rc t="1" v="2695"/>
    </bk>
    <bk>
      <rc t="1" v="2696"/>
    </bk>
    <bk>
      <rc t="1" v="2697"/>
    </bk>
    <bk>
      <rc t="1" v="2698"/>
    </bk>
    <bk>
      <rc t="1" v="2699"/>
    </bk>
    <bk>
      <rc t="1" v="2700"/>
    </bk>
    <bk>
      <rc t="1" v="2701"/>
    </bk>
    <bk>
      <rc t="1" v="2702"/>
    </bk>
    <bk>
      <rc t="1" v="2703"/>
    </bk>
    <bk>
      <rc t="1" v="2704"/>
    </bk>
    <bk>
      <rc t="1" v="2705"/>
    </bk>
    <bk>
      <rc t="1" v="2706"/>
    </bk>
    <bk>
      <rc t="1" v="2707"/>
    </bk>
    <bk>
      <rc t="1" v="2708"/>
    </bk>
    <bk>
      <rc t="1" v="2709"/>
    </bk>
    <bk>
      <rc t="1" v="2710"/>
    </bk>
    <bk>
      <rc t="1" v="2711"/>
    </bk>
    <bk>
      <rc t="1" v="2712"/>
    </bk>
    <bk>
      <rc t="1" v="2713"/>
    </bk>
    <bk>
      <rc t="1" v="2714"/>
    </bk>
    <bk>
      <rc t="1" v="2715"/>
    </bk>
    <bk>
      <rc t="1" v="2716"/>
    </bk>
    <bk>
      <rc t="1" v="2717"/>
    </bk>
    <bk>
      <rc t="1" v="2718"/>
    </bk>
    <bk>
      <rc t="1" v="2719"/>
    </bk>
    <bk>
      <rc t="1" v="2720"/>
    </bk>
    <bk>
      <rc t="1" v="2721"/>
    </bk>
    <bk>
      <rc t="1" v="2722"/>
    </bk>
    <bk>
      <rc t="1" v="2723"/>
    </bk>
    <bk>
      <rc t="1" v="2724"/>
    </bk>
    <bk>
      <rc t="1" v="2725"/>
    </bk>
    <bk>
      <rc t="1" v="2726"/>
    </bk>
    <bk>
      <rc t="1" v="2727"/>
    </bk>
    <bk>
      <rc t="1" v="2728"/>
    </bk>
    <bk>
      <rc t="1" v="2729"/>
    </bk>
    <bk>
      <rc t="1" v="2730"/>
    </bk>
    <bk>
      <rc t="1" v="2731"/>
    </bk>
    <bk>
      <rc t="1" v="2732"/>
    </bk>
    <bk>
      <rc t="1" v="2733"/>
    </bk>
    <bk>
      <rc t="1" v="2734"/>
    </bk>
    <bk>
      <rc t="1" v="2735"/>
    </bk>
    <bk>
      <rc t="1" v="2736"/>
    </bk>
    <bk>
      <rc t="1" v="2737"/>
    </bk>
    <bk>
      <rc t="1" v="2738"/>
    </bk>
    <bk>
      <rc t="1" v="2739"/>
    </bk>
    <bk>
      <rc t="1" v="2740"/>
    </bk>
    <bk>
      <rc t="1" v="2741"/>
    </bk>
    <bk>
      <rc t="1" v="2742"/>
    </bk>
    <bk>
      <rc t="1" v="2743"/>
    </bk>
    <bk>
      <rc t="1" v="2744"/>
    </bk>
    <bk>
      <rc t="1" v="2745"/>
    </bk>
    <bk>
      <rc t="1" v="2746"/>
    </bk>
    <bk>
      <rc t="1" v="2747"/>
    </bk>
    <bk>
      <rc t="1" v="2748"/>
    </bk>
    <bk>
      <rc t="1" v="2749"/>
    </bk>
    <bk>
      <rc t="1" v="2750"/>
    </bk>
    <bk>
      <rc t="1" v="2751"/>
    </bk>
    <bk>
      <rc t="1" v="2752"/>
    </bk>
    <bk>
      <rc t="1" v="2753"/>
    </bk>
    <bk>
      <rc t="1" v="2754"/>
    </bk>
    <bk>
      <rc t="1" v="2755"/>
    </bk>
    <bk>
      <rc t="1" v="2756"/>
    </bk>
    <bk>
      <rc t="1" v="2757"/>
    </bk>
    <bk>
      <rc t="1" v="2758"/>
    </bk>
    <bk>
      <rc t="1" v="2759"/>
    </bk>
    <bk>
      <rc t="1" v="2760"/>
    </bk>
    <bk>
      <rc t="1" v="2761"/>
    </bk>
    <bk>
      <rc t="1" v="2762"/>
    </bk>
    <bk>
      <rc t="1" v="2763"/>
    </bk>
    <bk>
      <rc t="1" v="2764"/>
    </bk>
    <bk>
      <rc t="1" v="2765"/>
    </bk>
    <bk>
      <rc t="1" v="2766"/>
    </bk>
    <bk>
      <rc t="1" v="2767"/>
    </bk>
    <bk>
      <rc t="1" v="2768"/>
    </bk>
    <bk>
      <rc t="1" v="2769"/>
    </bk>
    <bk>
      <rc t="1" v="2770"/>
    </bk>
    <bk>
      <rc t="1" v="2771"/>
    </bk>
    <bk>
      <rc t="1" v="2772"/>
    </bk>
    <bk>
      <rc t="1" v="2773"/>
    </bk>
    <bk>
      <rc t="1" v="2774"/>
    </bk>
    <bk>
      <rc t="1" v="2775"/>
    </bk>
    <bk>
      <rc t="1" v="2776"/>
    </bk>
    <bk>
      <rc t="1" v="2777"/>
    </bk>
    <bk>
      <rc t="1" v="2778"/>
    </bk>
    <bk>
      <rc t="1" v="2779"/>
    </bk>
    <bk>
      <rc t="1" v="2780"/>
    </bk>
    <bk>
      <rc t="1" v="2781"/>
    </bk>
    <bk>
      <rc t="1" v="2782"/>
    </bk>
    <bk>
      <rc t="1" v="2783"/>
    </bk>
    <bk>
      <rc t="1" v="2784"/>
    </bk>
    <bk>
      <rc t="1" v="2785"/>
    </bk>
    <bk>
      <rc t="1" v="2786"/>
    </bk>
    <bk>
      <rc t="1" v="2787"/>
    </bk>
    <bk>
      <rc t="1" v="2788"/>
    </bk>
    <bk>
      <rc t="1" v="2789"/>
    </bk>
    <bk>
      <rc t="1" v="2790"/>
    </bk>
    <bk>
      <rc t="1" v="2791"/>
    </bk>
    <bk>
      <rc t="1" v="2792"/>
    </bk>
    <bk>
      <rc t="1" v="2793"/>
    </bk>
    <bk>
      <rc t="1" v="2794"/>
    </bk>
    <bk>
      <rc t="1" v="2795"/>
    </bk>
    <bk>
      <rc t="1" v="2796"/>
    </bk>
    <bk>
      <rc t="1" v="2797"/>
    </bk>
    <bk>
      <rc t="1" v="2798"/>
    </bk>
  </valueMetadata>
</metadata>
</file>

<file path=xl/sharedStrings.xml><?xml version="1.0" encoding="utf-8"?>
<sst xmlns="http://schemas.openxmlformats.org/spreadsheetml/2006/main" count="43" uniqueCount="34">
  <si>
    <t>Chiffres clés sur les diplômes et les niveaux d'études</t>
  </si>
  <si>
    <t>Dernier diplôme obtenu</t>
  </si>
  <si>
    <t xml:space="preserve">Source : Recensement de la population 2012 - ISPF - INSEE </t>
  </si>
  <si>
    <t>Niveau d'études</t>
  </si>
  <si>
    <t>DIP1a - Population de 15 ans et plus par dernier diplôme obtenu
selon le sexe et l'âge quinquennal</t>
  </si>
  <si>
    <t>DIP1b - Population de 15 ans et plus par dernier diplôme obtenu
selon la subdivision de résidence et l'âge décennal</t>
  </si>
  <si>
    <t>DIP2a - Population de 15 ans et plus par dernier diplôme obtenu
selon le lieu de naissance et l'âge décennal</t>
  </si>
  <si>
    <t>DIP2b - Population de 15 ans et plus par dernier diplôme obtenu
selon la subdivision et commune de résidence</t>
  </si>
  <si>
    <t>NIVETUD1a - Population de 15 ans et plus par niveau d'études
selon le sexe et l'âge quinquennal</t>
  </si>
  <si>
    <t>NIVETUD1b - Population de 15 ans et plus par niveau d'études
selon la subdivision de résidence et l'âge décennal</t>
  </si>
  <si>
    <t>NIVETUD2a - Population de 15 ans et plus par niveau d'études
selon le lieu de naissance et l'âge décennal</t>
  </si>
  <si>
    <t>NIVETUD2b - Population de 15 ans et plus par niveau d'études
selon la subdivision et commune de résidence</t>
  </si>
  <si>
    <t>Diplômes et niveaux d'études</t>
  </si>
  <si>
    <t>Listes des tableaux</t>
  </si>
  <si>
    <t>Chiffres clés sur les diplômes et les niveaux d'études selon le sexe et l'âge quinquennal</t>
  </si>
  <si>
    <t>Chiffres clés</t>
  </si>
  <si>
    <t>POPULATION DE 15 ANS ET PLUS SELON LE DERNIER DIPLÔME OBTENU</t>
  </si>
  <si>
    <t>DIP1a - Selon le sexe et l'âge quinquennal</t>
  </si>
  <si>
    <t>DIP1b - Selon la subdivision de résidence et l'âge décennal</t>
  </si>
  <si>
    <t>DIP2a - Selon le lieu de naissance et l'âge décennal</t>
  </si>
  <si>
    <t>DIP2b - Selon la subdivision et commune de résidence</t>
  </si>
  <si>
    <t>POPULATION DE 15 ANS ET PLUS SELON LE NIVEAU D'ETUDES</t>
  </si>
  <si>
    <t>NIVETUD1a - Selon le sexe et l'âge quinquennal</t>
  </si>
  <si>
    <t>NIVETUD1a</t>
  </si>
  <si>
    <t>NIVETUD1b - Selon la subdivision de résidence et l'âge décennal</t>
  </si>
  <si>
    <t>NIVETUD1b</t>
  </si>
  <si>
    <t>NIVETUD2a - Selon le lieu de naissance et l'âge décennal</t>
  </si>
  <si>
    <t>NIVETUD2a</t>
  </si>
  <si>
    <t>NIVETUD2b - Selon la subdivision et commune de résidence</t>
  </si>
  <si>
    <t>NIVETUD2b</t>
  </si>
  <si>
    <t>DIP2b</t>
  </si>
  <si>
    <t>DIP2a</t>
  </si>
  <si>
    <t>DIP1b</t>
  </si>
  <si>
    <t>DIP1a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</si>
</sst>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8"/>
      <name val="Calibri"/>
      <family val="2"/>
    </font>
    <font>
      <b/>
      <i/>
      <sz val="8"/>
      <color indexed="23"/>
      <name val="Calibri"/>
      <family val="2"/>
    </font>
    <font>
      <b/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6" tint="0.59999389629810485"/>
      </top>
      <bottom/>
      <diagonal/>
    </border>
    <border>
      <left/>
      <right style="thin">
        <color theme="1" tint="0.499984740745262"/>
      </right>
      <top style="thin">
        <color theme="6" tint="0.59999389629810485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left"/>
    </xf>
    <xf numFmtId="164" fontId="3" fillId="2" borderId="1" xfId="1" applyNumberFormat="1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left" vertical="center" indent="1"/>
    </xf>
    <xf numFmtId="164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3" fillId="2" borderId="5" xfId="1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0" fontId="5" fillId="0" borderId="0" xfId="0" applyFont="1"/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left" indent="1"/>
    </xf>
    <xf numFmtId="3" fontId="5" fillId="0" borderId="0" xfId="0" applyNumberFormat="1" applyFont="1"/>
    <xf numFmtId="164" fontId="3" fillId="2" borderId="1" xfId="1" applyNumberFormat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0" fontId="5" fillId="0" borderId="0" xfId="0" applyFont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 wrapText="1"/>
    </xf>
    <xf numFmtId="0" fontId="10" fillId="0" borderId="0" xfId="0" applyFont="1"/>
    <xf numFmtId="164" fontId="11" fillId="2" borderId="0" xfId="1" quotePrefix="1" applyNumberFormat="1" applyFont="1" applyFill="1" applyAlignment="1">
      <alignment horizontal="center" vertical="center" wrapText="1"/>
    </xf>
    <xf numFmtId="164" fontId="7" fillId="2" borderId="0" xfId="1" quotePrefix="1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0" fillId="4" borderId="0" xfId="0" applyNumberFormat="1" applyFont="1" applyFill="1" applyAlignment="1">
      <alignment vertical="center" wrapText="1"/>
    </xf>
    <xf numFmtId="164" fontId="14" fillId="4" borderId="0" xfId="2" applyNumberFormat="1" applyFont="1" applyFill="1" applyAlignment="1" applyProtection="1">
      <alignment vertical="center" wrapText="1"/>
    </xf>
    <xf numFmtId="164" fontId="10" fillId="4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5" fillId="0" borderId="0" xfId="0" applyNumberFormat="1" applyFont="1" applyBorder="1" applyAlignment="1">
      <alignment horizontal="left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walle RP2012">
      <tp t="e">
        <v>#N/A</v>
        <stp>1</stp>
        <tr r="E53" s="11"/>
        <tr r="H13" s="11"/>
        <tr r="C27" s="9"/>
        <tr r="D18" s="11"/>
        <tr r="G37" s="7"/>
        <tr r="B19" s="1"/>
        <tr r="H33" s="11"/>
        <tr r="G33" s="14"/>
        <tr r="H39" s="14"/>
        <tr r="H23" s="11"/>
        <tr r="H41" s="7"/>
        <tr r="B12" s="1"/>
        <tr r="B22" s="1"/>
        <tr r="B23" s="1"/>
        <tr r="B25" s="1"/>
        <tr r="B21" s="1"/>
        <tr r="B7" s="1"/>
        <tr r="B3" s="1"/>
        <tr r="B6" s="1"/>
        <tr r="B9" s="1"/>
        <tr r="B13" s="1"/>
        <tr r="G33" s="11"/>
        <tr r="G20" s="11"/>
        <tr r="G27" s="11"/>
        <tr r="G39" s="11"/>
        <tr r="G50" s="11"/>
        <tr r="G37" s="11"/>
        <tr r="G43" s="11"/>
        <tr r="G19" s="11"/>
        <tr r="G30" s="11"/>
        <tr r="G4" s="11"/>
        <tr r="G12" s="11"/>
        <tr r="G54" s="11"/>
        <tr r="G26" s="11"/>
        <tr r="G18" s="11"/>
        <tr r="G49" s="11"/>
        <tr r="G38" s="11"/>
        <tr r="G41" s="11"/>
        <tr r="G36" s="11"/>
        <tr r="G53" s="11"/>
        <tr r="G28" s="11"/>
        <tr r="G10" s="11"/>
        <tr r="G48" s="11"/>
        <tr r="G44" s="11"/>
        <tr r="G17" s="11"/>
        <tr r="G6" s="11"/>
        <tr r="G13" s="11"/>
        <tr r="G16" s="11"/>
        <tr r="G9" s="11"/>
        <tr r="G24" s="11"/>
        <tr r="G23" s="11"/>
        <tr r="G8" s="11"/>
        <tr r="G34" s="11"/>
        <tr r="G56" s="11"/>
        <tr r="G5" s="11"/>
        <tr r="G55" s="11"/>
        <tr r="G40" s="11"/>
        <tr r="G45" s="11"/>
        <tr r="G11" s="11"/>
        <tr r="G3" s="11"/>
        <tr r="J34" s="5"/>
        <tr r="G34" s="5"/>
        <tr r="E34" s="5"/>
        <tr r="C34" s="5"/>
        <tr r="B34" s="5"/>
        <tr r="I34" s="5"/>
        <tr r="D34" s="5"/>
        <tr r="H34" s="5"/>
        <tr r="E26" s="4"/>
        <tr r="C26" s="4"/>
        <tr r="D26" s="4"/>
        <tr r="H26" s="4"/>
        <tr r="J26" s="4"/>
        <tr r="H52" s="14"/>
        <tr r="B52" s="14"/>
        <tr r="D52" s="14"/>
        <tr r="F52" s="14"/>
        <tr r="C52" s="14"/>
        <tr r="E52" s="14"/>
        <tr r="D31" s="9"/>
        <tr r="E31" s="9"/>
        <tr r="F31" s="9"/>
        <tr r="B31" s="9"/>
        <tr r="G31" s="9"/>
        <tr r="H31" s="9"/>
        <tr r="I32" s="2"/>
        <tr r="I28" s="2"/>
        <tr r="I19" s="2"/>
        <tr r="I4" s="2"/>
        <tr r="I46" s="2"/>
        <tr r="I3" s="2"/>
        <tr r="I34" s="2"/>
        <tr r="I5" s="2"/>
        <tr r="I21" s="2"/>
        <tr r="I14" s="2"/>
        <tr r="I45" s="2"/>
        <tr r="I37" s="2"/>
        <tr r="I30" s="2"/>
        <tr r="I40" s="2"/>
        <tr r="I29" s="2"/>
        <tr r="I22" s="2"/>
        <tr r="I41" s="2"/>
        <tr r="I7" s="2"/>
        <tr r="I18" s="2"/>
        <tr r="I11" s="2"/>
        <tr r="I23" s="2"/>
        <tr r="I13" s="2"/>
        <tr r="I12" s="2"/>
        <tr r="I26" s="2"/>
        <tr r="I6" s="2"/>
        <tr r="I20" s="2"/>
        <tr r="I27" s="2"/>
        <tr r="I31" s="2"/>
        <tr r="I36" s="2"/>
        <tr r="I10" s="2"/>
        <tr r="I33" s="2"/>
        <tr r="I42" s="2"/>
        <tr r="I17" s="2"/>
        <tr r="I32" s="4"/>
        <tr r="C32" s="4"/>
        <tr r="G32" s="4"/>
        <tr r="J32" s="4"/>
        <tr r="H32" s="4"/>
        <tr r="D32" s="4"/>
        <tr r="I31" s="4"/>
        <tr r="E31" s="4"/>
        <tr r="G31" s="4"/>
        <tr r="J31" s="4"/>
        <tr r="D31" s="4"/>
        <tr r="B47" s="14"/>
        <tr r="B32" s="14"/>
        <tr r="B10" s="14"/>
        <tr r="B13" s="14"/>
        <tr r="B55" s="14"/>
        <tr r="B53" s="14"/>
        <tr r="B20" s="14"/>
        <tr r="B30" s="14"/>
        <tr r="B24" s="14"/>
        <tr r="B44" s="14"/>
        <tr r="B48" s="14"/>
        <tr r="B56" s="14"/>
        <tr r="B41" s="14"/>
        <tr r="B22" s="14"/>
        <tr r="B34" s="14"/>
        <tr r="B43" s="14"/>
        <tr r="B27" s="14"/>
        <tr r="B7" s="14"/>
        <tr r="B9" s="14"/>
        <tr r="B26" s="14"/>
        <tr r="B54" s="14"/>
        <tr r="B18" s="14"/>
        <tr r="B16" s="14"/>
        <tr r="B17" s="14"/>
        <tr r="B12" s="14"/>
        <tr r="B28" s="14"/>
        <tr r="E27" s="4"/>
        <tr r="C27" s="4"/>
        <tr r="G27" s="4"/>
        <tr r="J27" s="4"/>
        <tr r="H27" s="4"/>
        <tr r="G12" s="5"/>
        <tr r="G18" s="5"/>
        <tr r="G20" s="5"/>
        <tr r="G33" s="5"/>
        <tr r="G14" s="5"/>
        <tr r="G8" s="5"/>
        <tr r="G10" s="5"/>
        <tr r="G36" s="5"/>
        <tr r="G5" s="5"/>
        <tr r="G13" s="5"/>
        <tr r="G16" s="5"/>
        <tr r="G15" s="5"/>
        <tr r="G38" s="5"/>
        <tr r="G19" s="5"/>
        <tr r="G31" s="5"/>
        <tr r="E21" s="11"/>
        <tr r="D21" s="11"/>
        <tr r="F21" s="11"/>
        <tr r="B23" s="7"/>
        <tr r="B37" s="7"/>
        <tr r="B26" s="7"/>
        <tr r="B17" s="7"/>
        <tr r="B47" s="7"/>
        <tr r="B57" s="7"/>
        <tr r="B40" s="7"/>
        <tr r="B48" s="7"/>
        <tr r="B11" s="7"/>
        <tr r="B55" s="7"/>
        <tr r="B25" s="7"/>
        <tr r="B39" s="7"/>
        <tr r="B22" s="7"/>
        <tr r="B9" s="7"/>
        <tr r="B53" s="7"/>
        <tr r="B27" s="7"/>
        <tr r="B44" s="7"/>
        <tr r="B38" s="7"/>
        <tr r="B36" s="7"/>
        <tr r="B41" s="7"/>
        <tr r="B14" s="7"/>
        <tr r="B45" s="7"/>
        <tr r="B15" s="7"/>
        <tr r="B21" s="7"/>
        <tr r="B6" s="7"/>
        <tr r="B49" s="7"/>
        <tr r="B5" s="7"/>
        <tr r="B16" s="7"/>
        <tr r="B32" s="7"/>
        <tr r="B20" s="7"/>
        <tr r="B12" s="7"/>
        <tr r="B19" s="7"/>
        <tr r="B33" s="7"/>
        <tr r="G24" s="2"/>
        <tr r="I24" s="2"/>
        <tr r="J24" s="2"/>
        <tr r="D24" s="2"/>
        <tr r="E24" s="2"/>
        <tr r="H24" s="2"/>
        <tr r="B15" s="9"/>
        <tr r="F15" s="9"/>
        <tr r="C15" s="9"/>
        <tr r="E15" s="9"/>
        <tr r="G15" s="9"/>
        <tr r="C39" s="2"/>
        <tr r="I39" s="2"/>
        <tr r="G20" s="9"/>
        <tr r="C20" s="9"/>
        <tr r="C45" s="7"/>
        <tr r="C32" s="7"/>
        <tr r="C28" s="7"/>
        <tr r="C39" s="7"/>
        <tr r="C57" s="7"/>
        <tr r="C18" s="7"/>
        <tr r="C35" s="7"/>
        <tr r="C37" s="7"/>
        <tr r="C23" s="7"/>
        <tr r="B35" s="13"/>
        <tr r="H35" s="13"/>
        <tr r="C35" s="13"/>
        <tr r="B51" s="7"/>
        <tr r="E51" s="7"/>
        <tr r="I51" s="7"/>
        <tr r="J51" s="7"/>
        <tr r="C41" s="7"/>
        <tr r="G41" s="7"/>
        <tr r="D43" s="14"/>
        <tr r="C43" s="14"/>
        <tr r="G43" s="14"/>
        <tr r="E43" s="14"/>
        <tr r="D4" s="4"/>
        <tr r="E4" s="4"/>
        <tr r="I4" s="4"/>
        <tr r="J6" s="5"/>
        <tr r="C6" s="5"/>
        <tr r="D6" s="5"/>
        <tr r="G6" s="5"/>
        <tr r="G43" s="2"/>
        <tr r="J43" s="2"/>
        <tr r="D43" s="2"/>
        <tr r="H7" s="7"/>
        <tr r="B7" s="7"/>
        <tr r="H35" s="9"/>
        <tr r="H4" s="9"/>
        <tr r="H23" s="9"/>
        <tr r="H7" s="9"/>
        <tr r="B10" s="5"/>
        <tr r="J10" s="5"/>
        <tr r="D10" s="5"/>
        <tr r="E10" s="5"/>
        <tr r="E27" s="9"/>
        <tr r="E21" s="9"/>
        <tr r="E5" s="9"/>
        <tr r="E39" s="9"/>
        <tr r="E7" s="9"/>
        <tr r="E12" s="9"/>
        <tr r="C47" s="2"/>
        <tr r="D47" s="2"/>
        <tr r="D38" s="13"/>
        <tr r="E3" s="13"/>
        <tr r="G13" s="13"/>
        <tr r="D5" s="13"/>
        <tr r="B20" s="13"/>
        <tr r="B36" s="13"/>
        <tr r="E10" s="13"/>
        <tr r="F14" s="13"/>
        <tr r="F19" s="13"/>
        <tr r="B8" s="13"/>
        <tr r="F36" s="13"/>
        <tr r="H20" s="13"/>
        <tr r="C4" s="13"/>
        <tr r="H32" s="13"/>
        <tr r="D4" s="13"/>
        <tr r="C6" s="13"/>
        <tr r="C34" s="13"/>
        <tr r="D16" s="2"/>
        <tr r="E16" s="2"/>
        <tr r="C57" s="14"/>
        <tr r="C48" s="14"/>
        <tr r="B30" s="9"/>
        <tr r="B36" s="9"/>
        <tr r="B27" s="9"/>
        <tr r="B4" s="9"/>
        <tr r="B34" s="9"/>
        <tr r="B9" s="9"/>
        <tr r="F36" s="9"/>
        <tr r="F17" s="9"/>
        <tr r="F23" s="9"/>
        <tr r="F3" s="9"/>
        <tr r="F21" s="9"/>
        <tr r="F42" s="9"/>
        <tr r="F27" s="9"/>
        <tr r="E9" s="14"/>
        <tr r="E38" s="14"/>
        <tr r="H39" s="11"/>
        <tr r="J11" s="2"/>
        <tr r="J19" s="2"/>
        <tr r="B20" s="1"/>
        <tr r="B24" s="1"/>
        <tr r="B15" s="1"/>
        <tr r="B4" s="1"/>
        <tr r="B10" s="1"/>
        <tr r="B14" s="1"/>
        <tr r="D6" s="7"/>
        <tr r="J33" s="2"/>
        <tr r="F25" s="9"/>
        <tr r="B4" s="4"/>
        <tr r="D40" s="7"/>
        <tr r="G18" s="13"/>
        <tr r="J20" s="5"/>
        <tr r="C9" s="5"/>
        <tr r="C24" s="14"/>
        <tr r="B38" s="14"/>
        <tr r="B49" s="14"/>
        <tr r="B11" s="14"/>
        <tr r="B42" s="14"/>
        <tr r="G52" s="14"/>
        <tr r="C31" s="9"/>
        <tr r="I5" s="4"/>
        <tr r="G7" s="11"/>
        <tr r="D6" s="11"/>
        <tr r="H44" s="14"/>
        <tr r="I35" s="2"/>
        <tr r="B6" s="9"/>
        <tr r="G33" s="7"/>
        <tr r="E6" s="2"/>
        <tr r="F36" s="14"/>
        <tr r="F14" s="14"/>
        <tr r="F26" s="14"/>
        <tr r="F21" s="14"/>
        <tr r="C9" s="13"/>
        <tr r="C29" s="7"/>
        <tr r="C19" s="7"/>
        <tr r="D26" s="2"/>
        <tr r="I27" s="4"/>
        <tr r="F9" s="11"/>
        <tr r="G22" s="9"/>
        <tr r="H15" s="9"/>
        <tr r="H42" s="9"/>
        <tr r="D17" s="13"/>
        <tr r="H24" s="14"/>
        <tr r="D42" s="7"/>
        <tr r="J46" s="4"/>
        <tr r="C10" s="4"/>
        <tr r="B9" s="4"/>
        <tr r="C12" s="4"/>
        <tr r="C21" s="4"/>
        <tr r="C48" s="4"/>
        <tr r="D19" s="4"/>
        <tr r="D28" s="4"/>
        <tr r="J34" s="4"/>
        <tr r="C54" s="4"/>
        <tr r="G17" s="4"/>
        <tr r="I28" s="4"/>
        <tr r="H10" s="4"/>
        <tr r="G10" s="4"/>
        <tr r="D35" s="4"/>
        <tr r="D46" s="4"/>
        <tr r="J23" s="4"/>
        <tr r="J29" s="4"/>
        <tr r="C37" s="14"/>
        <tr r="C13" s="7"/>
        <tr r="C21" s="7"/>
        <tr r="C50" s="7"/>
        <tr r="D5" s="5"/>
        <tr r="D30" s="7"/>
        <tr r="D36" s="7"/>
        <tr r="D25" s="7"/>
        <tr r="B12" s="2"/>
        <tr r="I44" s="2"/>
        <tr r="I9" s="2"/>
        <tr r="I8" s="2"/>
        <tr r="J48" s="7"/>
        <tr r="J56" s="7"/>
        <tr r="J49" s="7"/>
        <tr r="J46" s="7"/>
        <tr r="B7" s="13"/>
        <tr r="J38" s="2"/>
        <tr r="H30" s="13"/>
        <tr r="G14" s="13"/>
        <tr r="D12" s="13"/>
        <tr r="E19" s="9"/>
        <tr r="G27" s="2"/>
        <tr r="J30" s="5"/>
        <tr r="G9" s="5"/>
        <tr r="D18" s="5"/>
        <tr r="D20" s="5"/>
        <tr r="C9" s="14"/>
        <tr r="E45" s="2"/>
        <tr r="B43" s="9"/>
        <tr r="F46" s="9"/>
        <tr r="C11" s="9"/>
        <tr r="I15" s="2"/>
        <tr r="J28" s="7"/>
        <tr r="E27" s="7"/>
        <tr r="J9" s="2"/>
        <tr r="H33" s="2"/>
        <tr r="H17" s="2"/>
        <tr r="H45" s="2"/>
        <tr r="H40" s="2"/>
        <tr r="H35" s="2"/>
        <tr r="H20" s="2"/>
        <tr r="C9" s="11"/>
        <tr r="C5" s="11"/>
        <tr r="I15" s="7"/>
        <tr r="E32" s="4"/>
        <tr r="B30" s="7"/>
        <tr r="E13" s="5"/>
        <tr r="G21" s="11"/>
        <tr r="C8" s="11"/>
        <tr r="I47" s="7"/>
        <tr r="I40" s="7"/>
        <tr r="H11" s="4"/>
        <tr r="C38" s="9"/>
        <tr r="H29" s="4"/>
        <tr r="B13" s="7"/>
        <tr r="B24" s="7"/>
        <tr r="J37" s="7"/>
        <tr r="B5" s="14"/>
        <tr r="I5" s="5"/>
        <tr r="C9" s="2"/>
        <tr r="H36" s="9"/>
        <tr r="H41" s="14"/>
        <tr r="I43" s="4"/>
        <tr r="D14" s="5"/>
        <tr r="H35" s="5"/>
        <tr r="J42" s="4"/>
        <tr r="I43" s="2"/>
        <tr r="E32" s="14"/>
        <tr r="E6" s="13"/>
        <tr r="B33" s="13"/>
        <tr r="E44" s="2"/>
        <tr r="D24" s="7"/>
        <tr r="E7" s="4"/>
        <tr r="J16" s="2"/>
        <tr r="G35" s="4"/>
        <tr r="E22" s="2"/>
        <tr r="F30" s="11"/>
        <tr r="H7" s="4"/>
        <tr r="I11" s="7"/>
        <tr r="H46" s="14"/>
        <tr r="C31" s="4"/>
        <tr r="D51" s="7"/>
        <tr r="B23" s="14"/>
        <tr r="C42" s="4"/>
        <tr r="C24" s="2"/>
        <tr r="G40" s="4"/>
        <tr r="G39" s="7"/>
        <tr r="J33" s="5"/>
        <tr r="E12" s="4"/>
        <tr r="J54" s="4"/>
        <tr r="G41" s="14"/>
        <tr r="E3" s="2"/>
        <tr r="G10" s="2"/>
        <tr r="J27" s="7"/>
        <tr r="B18" s="7"/>
        <tr r="J18" s="7"/>
        <tr r="D5" s="4"/>
        <tr r="E26" s="9"/>
        <tr r="E54" s="7"/>
        <tr r="H57" s="14"/>
        <tr r="D17" s="2"/>
        <tr r="G9" s="9"/>
        <tr r="C41" s="9"/>
        <tr r="E23" s="7"/>
        <tr r="H24" s="9"/>
        <tr r="C3" s="5"/>
        <tr r="J50" s="7"/>
        <tr r="F18" s="13"/>
        <tr r="E8" s="9"/>
        <tr r="I21" s="4"/>
        <tr r="E26" s="7"/>
        <tr r="D50" s="4"/>
        <tr r="C16" s="9"/>
        <tr r="H31" s="13"/>
        <tr r="J5" s="5"/>
        <tr r="F40" s="9"/>
        <tr r="B6" s="2"/>
        <tr r="D19" s="5"/>
        <tr r="H15" s="14"/>
        <tr r="G36" s="7"/>
        <tr r="D8" s="11"/>
        <tr r="G44" s="9"/>
        <tr r="G19" s="13"/>
        <tr r="B3" s="7"/>
        <tr r="C44" s="2"/>
        <tr r="B10" s="11"/>
        <tr r="C32" s="13"/>
        <tr r="I3" s="4"/>
        <tr r="H25" s="14"/>
        <tr r="C38" s="13"/>
        <tr r="E31" s="7"/>
        <tr r="G5" s="13"/>
        <tr r="C30" s="5"/>
        <tr r="E44" s="9"/>
        <tr r="C33" s="14"/>
        <tr r="G3" s="13"/>
        <tr r="D57" s="14"/>
        <tr r="B7" s="5"/>
        <tr r="D44" s="9"/>
        <tr r="G11" s="14"/>
        <tr r="E4" s="11"/>
        <tr r="E51" s="14"/>
        <tr r="F16" s="14"/>
        <tr r="G37" s="5"/>
        <tr r="H6" s="13"/>
        <tr r="G20" s="14"/>
        <tr r="F47" s="9"/>
        <tr r="B14" s="9"/>
        <tr r="I26" s="4"/>
        <tr r="B51" s="14"/>
        <tr r="B6" s="14"/>
        <tr r="B36" s="14"/>
        <tr r="G54" s="7"/>
        <tr r="E5" s="4"/>
        <tr r="C17" s="2"/>
        <tr r="B8" s="14"/>
        <tr r="D44" s="14"/>
        <tr r="D35" s="2"/>
        <tr r="H33" s="7"/>
        <tr r="G54" s="4"/>
        <tr r="I9" s="5"/>
        <tr r="F15" s="14"/>
        <tr r="F43" s="14"/>
        <tr r="F10" s="14"/>
        <tr r="F35" s="14"/>
        <tr r="E5" s="7"/>
        <tr r="J26" s="2"/>
        <tr r="H9" s="11"/>
        <tr r="C7" s="7"/>
        <tr r="H19" s="9"/>
        <tr r="H27" s="9"/>
        <tr r="E24" s="14"/>
        <tr r="J7" s="4"/>
        <tr r="D47" s="4"/>
        <tr r="H9" s="4"/>
        <tr r="C24" s="4"/>
        <tr r="I51" s="4"/>
        <tr r="E20" s="4"/>
        <tr r="C4" s="4"/>
        <tr r="J36" s="4"/>
        <tr r="H8" s="4"/>
        <tr r="B6" s="4"/>
        <tr r="D41" s="4"/>
        <tr r="H52" s="4"/>
        <tr r="G25" s="4"/>
        <tr r="C8" s="4"/>
        <tr r="D20" s="4"/>
        <tr r="C39" s="4"/>
        <tr r="E23" s="4"/>
        <tr r="J45" s="4"/>
        <tr r="H33" s="4"/>
        <tr r="J12" s="4"/>
        <tr r="D53" s="4"/>
        <tr r="D11" s="4"/>
        <tr r="H20" s="9"/>
        <tr r="C11" s="7"/>
        <tr r="C9" s="7"/>
        <tr r="C20" s="5"/>
        <tr r="D48" s="7"/>
        <tr r="D32" s="7"/>
        <tr r="D17" s="7"/>
        <tr r="J12" s="2"/>
        <tr r="G13" s="2"/>
        <tr r="I25" s="2"/>
        <tr r="I16" s="2"/>
        <tr r="G35" s="9"/>
        <tr r="J24" s="7"/>
        <tr r="J21" s="7"/>
        <tr r="J32" s="7"/>
        <tr r="C3" s="2"/>
        <tr r="I38" s="2"/>
        <tr r="E31" s="13"/>
        <tr r="H40" s="7"/>
        <tr r="J3" s="7"/>
        <tr r="H16" s="7"/>
        <tr r="B36" s="5"/>
        <tr r="H12" s="5"/>
        <tr r="G11" s="5"/>
        <tr r="G7" s="5"/>
        <tr r="C13" s="5"/>
        <tr r="B20" s="5"/>
        <tr r="C21" s="14"/>
        <tr r="B32" s="9"/>
        <tr r="G40" s="9"/>
        <tr r="J14" s="2"/>
        <tr r="G30" s="7"/>
        <tr r="J12" s="7"/>
        <tr r="C27" s="7"/>
        <tr r="H39" s="2"/>
        <tr r="H21" s="2"/>
        <tr r="H6" s="2"/>
        <tr r="H23" s="2"/>
        <tr r="H16" s="2"/>
        <tr r="H5" s="2"/>
        <tr r="J50" s="4"/>
        <tr r="C11" s="11"/>
        <tr r="I21" s="7"/>
        <tr r="D38" s="9"/>
        <tr r="B50" s="7"/>
        <tr r="C15" s="14"/>
        <tr r="C6" s="11"/>
        <tr r="C4" s="11"/>
        <tr r="I24" s="7"/>
        <tr r="I55" s="7"/>
        <tr r="I29" s="7"/>
        <tr r="J34" s="7"/>
        <tr r="C46" s="14"/>
        <tr r="I8" s="5"/>
        <tr r="H31" s="4"/>
        <tr r="B31" s="7"/>
        <tr r="C13" s="4"/>
        <tr r="E6" s="5"/>
        <tr r="C23" s="14"/>
        <tr r="I42" s="4"/>
        <tr r="C31" s="2"/>
        <tr r="G16" s="4"/>
        <tr r="J41" s="7"/>
        <tr r="H41" s="4"/>
        <tr r="H14" s="4"/>
        <tr r="F6" s="14"/>
        <tr r="H16" s="5"/>
        <tr r="B3" s="9"/>
        <tr r="B28" s="2"/>
        <tr r="G4" s="2"/>
        <tr r="G26" s="4"/>
        <tr r="B29" s="14"/>
        <tr r="H16" s="9"/>
        <tr r="I20" s="5"/>
        <tr r="H11" s="11"/>
        <tr r="D14" s="13"/>
        <tr r="H49" s="4"/>
        <tr r="E36" s="4"/>
        <tr r="D16" s="9"/>
        <tr r="H21" s="11"/>
        <tr r="I33" s="7"/>
        <tr r="C11" s="4"/>
        <tr r="J8" s="5"/>
        <tr r="B29" s="7"/>
        <tr r="E20" s="5"/>
        <tr r="B25" s="14"/>
        <tr r="I4" s="5"/>
        <tr r="C38" s="2"/>
        <tr r="H21" s="9"/>
        <tr r="J22" s="4"/>
        <tr r="I19" s="4"/>
        <tr r="J14" s="5"/>
        <tr r="H22" s="4"/>
        <tr r="E28" s="9"/>
        <tr r="C51" s="14"/>
        <tr r="G35" s="7"/>
        <tr r="E6" s="9"/>
        <tr r="H37" s="9"/>
        <tr r="H41" s="9"/>
        <tr r="G16" s="9"/>
        <tr r="B11" s="11"/>
        <tr r="C5" s="13"/>
        <tr r="B4" s="2"/>
        <tr r="G51" s="4"/>
        <tr r="J9" s="5"/>
        <tr r="H13" s="9"/>
        <tr r="D18" s="14"/>
        <tr r="F37" s="13"/>
        <tr r="F10" s="9"/>
        <tr r="C5" s="14"/>
        <tr r="B37" s="13"/>
        <tr r="C41" s="4"/>
        <tr r="D16" s="4"/>
        <tr r="F38" s="13"/>
        <tr r="G7" s="4"/>
        <tr r="H13" s="14"/>
        <tr r="H48" s="14"/>
        <tr r="I17" s="4"/>
        <tr r="F6" s="11"/>
        <tr r="B21" s="4"/>
        <tr r="C55" s="7"/>
        <tr r="H15" s="5"/>
        <tr r="G39" s="14"/>
        <tr r="B11" s="9"/>
        <tr r="C12" s="5"/>
        <tr r="D39" s="2"/>
        <tr r="H23" s="14"/>
        <tr r="I33" s="4"/>
        <tr r="I47" s="2"/>
        <tr r="E38" s="4"/>
        <tr r="E10" s="14"/>
        <tr r="B19" s="13"/>
        <tr r="C17" s="4"/>
        <tr r="H7" s="5"/>
        <tr r="E37" s="7"/>
        <tr r="D48" s="4"/>
        <tr r="B33" s="2"/>
        <tr r="C45" s="14"/>
        <tr r="J45" s="2"/>
        <tr r="D33" s="4"/>
        <tr r="B46" s="9"/>
        <tr r="H36" s="14"/>
        <tr r="E3" s="4"/>
        <tr r="D16" s="5"/>
        <tr r="D25" s="14"/>
        <tr r="G57" s="14"/>
        <tr r="C5" s="9"/>
        <tr r="E10" s="9"/>
        <tr r="G41" s="9"/>
        <tr r="J7" s="2"/>
        <tr r="D31" s="2"/>
        <tr r="D15" s="2"/>
        <tr r="J31" s="2"/>
        <tr r="B40" s="2"/>
        <tr r="B21" s="14"/>
        <tr r="B33" s="14"/>
        <tr r="B40" s="14"/>
        <tr r="B35" s="14"/>
        <tr r="B37" s="14"/>
        <tr r="B39" s="14"/>
        <tr r="B14" s="14"/>
        <tr r="B57" s="14"/>
        <tr r="I23" s="4"/>
        <tr r="C8" s="7"/>
        <tr r="C54" s="7"/>
        <tr r="B54" s="7"/>
        <tr r="H5" s="4"/>
        <tr r="C8" s="14"/>
        <tr r="F44" s="14"/>
        <tr r="G44" s="14"/>
        <tr r="C35" s="2"/>
        <tr r="G6" s="9"/>
        <tr r="C6" s="9"/>
        <tr r="C33" s="7"/>
        <tr r="H54" s="4"/>
        <tr r="D9" s="5"/>
        <tr r="F51" s="14"/>
        <tr r="F11" s="14"/>
        <tr r="F47" s="14"/>
        <tr r="F46" s="14"/>
        <tr r="F3" s="14"/>
        <tr r="F33" s="14"/>
        <tr r="F38" s="14"/>
        <tr r="F41" s="14"/>
        <tr r="D9" s="13"/>
        <tr r="D5" s="7"/>
        <tr r="G5" s="7"/>
        <tr r="H29" s="7"/>
        <tr r="J19" s="7"/>
        <tr r="E26" s="2"/>
        <tr r="G26" s="2"/>
        <tr r="G31" s="13"/>
        <tr r="C22" s="9"/>
        <tr r="H32" s="9"/>
        <tr r="H39" s="9"/>
        <tr r="H9" s="9"/>
        <tr r="D20" s="14"/>
        <tr r="B19" s="14"/>
        <tr r="G24" s="14"/>
        <tr r="E42" s="7"/>
        <tr r="B42" s="7"/>
        <tr r="J15" s="4"/>
        <tr r="H50" s="4"/>
        <tr r="D39" s="4"/>
        <tr r="E17" s="4"/>
        <tr r="C7" s="4"/>
        <tr r="C51" s="4"/>
        <tr r="J49" s="4"/>
        <tr r="D37" s="4"/>
        <tr r="I25" s="4"/>
        <tr r="D54" s="4"/>
        <tr r="J16" s="4"/>
        <tr r="J53" s="4"/>
        <tr r="D25" s="4"/>
        <tr r="J14" s="4"/>
        <tr r="E55" s="4"/>
        <tr r="J18" s="4"/>
        <tr r="H53" s="4"/>
        <tr r="H19" s="4"/>
        <tr r="C56" s="4"/>
        <tr r="H25" s="4"/>
        <tr r="H56" s="4"/>
        <tr r="I10" s="4"/>
        <tr r="C34" s="4"/>
        <tr r="C46" s="4"/>
        <tr r="I16" s="4"/>
        <tr r="E52" s="4"/>
        <tr r="H24" s="4"/>
        <tr r="D27" s="4"/>
        <tr r="H23" s="4"/>
        <tr r="I38" s="4"/>
        <tr r="I24" s="4"/>
        <tr r="H39" s="4"/>
        <tr r="D43" s="4"/>
        <tr r="J39" s="4"/>
        <tr r="G43" s="4"/>
        <tr r="E50" s="4"/>
        <tr r="C3" s="4"/>
        <tr r="H28" s="4"/>
        <tr r="C43" s="4"/>
        <tr r="C22" s="4"/>
        <tr r="E35" s="4"/>
        <tr r="C6" s="4"/>
        <tr r="I13" s="4"/>
        <tr r="J13" s="4"/>
        <tr r="E37" s="14"/>
        <tr r="G37" s="14"/>
        <tr r="F12" s="11"/>
        <tr r="C31" s="7"/>
        <tr r="C17" s="7"/>
        <tr r="C47" s="7"/>
        <tr r="C30" s="7"/>
        <tr r="C52" s="7"/>
        <tr r="E37" s="9"/>
        <tr r="C5" s="5"/>
        <tr r="G17" s="5"/>
        <tr r="G3" s="5"/>
        <tr r="D52" s="7"/>
        <tr r="D38" s="7"/>
        <tr r="D11" s="7"/>
        <tr r="D50" s="7"/>
        <tr r="D18" s="7"/>
        <tr r="D13" s="7"/>
        <tr r="D12" s="2"/>
        <tr r="D13" s="2"/>
        <tr r="C35" s="9"/>
        <tr r="J55" s="7"/>
        <tr r="J22" s="7"/>
        <tr r="J47" s="7"/>
        <tr r="J17" s="7"/>
        <tr r="J30" s="7"/>
        <tr r="J53" s="7"/>
        <tr r="D3" s="2"/>
        <tr r="D7" s="13"/>
        <tr r="D38" s="2"/>
        <tr r="E18" s="9"/>
        <tr r="D31" s="13"/>
        <tr r="F13" s="13"/>
        <tr r="B32" s="13"/>
        <tr r="C10" s="13"/>
        <tr r="E33" s="9"/>
        <tr r="J27" s="2"/>
        <tr r="J11" s="5"/>
        <tr r="H32" s="5"/>
        <tr r="B15" s="5"/>
        <tr r="D4" s="5"/>
        <tr r="G32" s="5"/>
        <tr r="D3" s="5"/>
        <tr r="G30" s="5"/>
        <tr r="D38" s="5"/>
        <tr r="D15" s="9"/>
        <tr r="C47" s="14"/>
        <tr r="D45" s="2"/>
        <tr r="D27" s="7"/>
        <tr r="B28" s="9"/>
        <tr r="B29" s="9"/>
        <tr r="B33" s="9"/>
        <tr r="G33" s="9"/>
        <tr r="G30" s="14"/>
        <tr r="E14" s="2"/>
        <tr r="J16" s="7"/>
        <tr r="H31" s="7"/>
        <tr r="C36" s="7"/>
        <tr r="J43" s="7"/>
        <tr r="H10" s="2"/>
        <tr r="H8" s="2"/>
        <tr r="H18" s="2"/>
        <tr r="H7" s="2"/>
        <tr r="H37" s="2"/>
        <tr r="H3" s="2"/>
        <tr r="H34" s="2"/>
        <tr r="H47" s="2"/>
        <tr r="H42" s="2"/>
        <tr r="H19" s="2"/>
        <tr r="H32" s="2"/>
        <tr r="G4" s="5"/>
        <tr r="C21" s="11"/>
        <tr r="C48" s="11"/>
        <tr r="I7" s="7"/>
        <tr r="I25" s="7"/>
        <tr r="I41" s="7"/>
        <tr r="E14" s="9"/>
        <tr r="H38" s="9"/>
        <tr r="C8" s="5"/>
        <tr r="B56" s="7"/>
        <tr r="B39" s="2"/>
        <tr r="I37" s="7"/>
        <tr r="B35" s="7"/>
        <tr r="G20" s="4"/>
        <tr r="B21" s="11"/>
        <tr r="C30" s="11"/>
        <tr r="I27" s="7"/>
        <tr r="I5" s="7"/>
        <tr r="I39" s="7"/>
        <tr r="I52" s="7"/>
        <tr r="I26" s="7"/>
        <tr r="B11" s="4"/>
        <tr r="F14" s="9"/>
        <tr r="E34" s="7"/>
        <tr r="E38" s="9"/>
        <tr r="D8" s="5"/>
        <tr r="B28" s="7"/>
        <tr r="B43" s="7"/>
        <tr r="B8" s="7"/>
        <tr r="G39" s="2"/>
        <tr r="E31" s="14"/>
        <tr r="E38" s="5"/>
        <tr r="E30" s="5"/>
        <tr r="H35" s="7"/>
        <tr r="B50" s="14"/>
        <tr r="I32" s="5"/>
        <tr r="D8" s="7"/>
        <tr r="C33" s="2"/>
        <tr r="E37" s="13"/>
        <tr r="G33" s="4"/>
        <tr r="G50" s="4"/>
        <tr r="I35" s="4"/>
        <tr r="I18" s="4"/>
        <tr r="F33" s="13"/>
        <tr r="J8" s="4"/>
        <tr r="C17" s="13"/>
        <tr r="J20" s="4"/>
        <tr r="G45" s="4"/>
        <tr r="G47" s="4"/>
        <tr r="I44" s="4"/>
        <tr r="G17" s="14"/>
        <tr r="F55" s="14"/>
        <tr r="B46" s="7"/>
        <tr r="E48" s="11"/>
        <tr r="E19" s="5"/>
        <tr r="D31" s="7"/>
        <tr r="I12" s="7"/>
        <tr r="E8" s="7"/>
        <tr r="F34" s="9"/>
        <tr r="B31" s="14"/>
        <tr r="D21" s="7"/>
        <tr r="B24" s="2"/>
        <tr r="C36" s="2"/>
        <tr r="G23" s="9"/>
        <tr r="H55" s="7"/>
        <tr r="H3" s="13"/>
        <tr r="D37" s="5"/>
        <tr r="H12" s="4"/>
        <tr r="B45" s="14"/>
        <tr r="C33" s="13"/>
        <tr r="C45" s="2"/>
        <tr r="I35" s="5"/>
        <tr r="I42" s="7"/>
        <tr r="I50" s="7"/>
        <tr r="B34" s="7"/>
        <tr r="B52" s="7"/>
        <tr r="E39" s="2"/>
        <tr r="E35" s="14"/>
        <tr r="B15" s="14"/>
        <tr r="I13" s="5"/>
        <tr r="C37" s="2"/>
        <tr r="G37" s="13"/>
        <tr r="G6" s="4"/>
        <tr r="G24" s="4"/>
        <tr r="I52" s="4"/>
        <tr r="F9" s="13"/>
        <tr r="G14" s="4"/>
        <tr r="E25" s="4"/>
        <tr r="C19" s="4"/>
        <tr r="H40" s="4"/>
        <tr r="F7" s="14"/>
        <tr r="F39" s="14"/>
        <tr r="H38" s="5"/>
        <tr r="J17" s="5"/>
        <tr r="C23" s="9"/>
        <tr r="B3" s="14"/>
        <tr r="H43" s="4"/>
        <tr r="D23" s="4"/>
        <tr r="C43" s="2"/>
        <tr r="B46" s="14"/>
        <tr r="D56" s="4"/>
        <tr r="I39" s="4"/>
        <tr r="J8" s="2"/>
        <tr r="D47" s="9"/>
        <tr r="D31" s="5"/>
        <tr r="E39" s="4"/>
        <tr r="D8" s="14"/>
        <tr r="E12" s="13"/>
        <tr r="H20" s="14"/>
        <tr r="G23" s="4"/>
        <tr r="J16" s="5"/>
        <tr r="G28" s="4"/>
        <tr r="E4" s="9"/>
        <tr r="D34" s="2"/>
        <tr r="D36" s="13"/>
        <tr r="B5" s="4"/>
        <tr r="C7" s="5"/>
        <tr r="B5" s="13"/>
        <tr r="G5" s="9"/>
        <tr r="E11" s="9"/>
        <tr r="H45" s="14"/>
        <tr r="J17" s="2"/>
        <tr r="C39" s="9"/>
        <tr r="H47" s="4"/>
        <tr r="D33" s="5"/>
        <tr r="B38" s="5"/>
        <tr r="G27" s="7"/>
        <tr r="H18" s="4"/>
        <tr r="G38" s="2"/>
        <tr r="E40" s="14"/>
        <tr r="H38" s="13"/>
        <tr r="C33" s="5"/>
        <tr r="G4" s="4"/>
        <tr r="J10" s="4"/>
        <tr r="D27" s="9"/>
        <tr r="D37" s="9"/>
        <tr r="J32" s="2"/>
        <tr r="D25" s="9"/>
        <tr r="D53" s="14"/>
        <tr r="E21" s="4"/>
        <tr r="F22" s="14"/>
        <tr r="E34" s="2"/>
        <tr r="B5" s="11"/>
        <tr r="H19" s="7"/>
        <tr r="D3" s="11"/>
        <tr r="B9" s="5"/>
        <tr r="C11" s="13"/>
        <tr r="B10" s="7"/>
        <tr r="I17" s="5"/>
        <tr r="G48" s="4"/>
        <tr r="I37" s="4"/>
        <tr r="G41" s="4"/>
        <tr r="E45" s="4"/>
        <tr r="C20" s="14"/>
        <tr r="D6" s="13"/>
        <tr r="G56" s="14"/>
        <tr r="F20" s="13"/>
        <tr r="C30" s="2"/>
        <tr r="H46" s="9"/>
        <tr r="B38" s="13"/>
        <tr r="J10" s="2"/>
        <tr r="H8" s="9"/>
        <tr r="C8" s="2"/>
        <tr r="B17" s="9"/>
        <tr r="E15" s="14"/>
        <tr r="H19" s="14"/>
        <tr r="G35" s="5"/>
        <tr r="H51" s="4"/>
        <tr r="E15" s="2"/>
        <tr r="G13" s="14"/>
        <tr r="C30" s="14"/>
        <tr r="H6" s="5"/>
        <tr r="D32" s="2"/>
        <tr r="C16" s="2"/>
        <tr r="D23" s="14"/>
        <tr r="D34" s="13"/>
        <tr r="H28" s="14"/>
        <tr r="D15" s="13"/>
        <tr r="D36" s="14"/>
        <tr r="B44" s="2"/>
        <tr r="H37" s="13"/>
        <tr r="D38" s="14"/>
        <tr r="E3" s="11"/>
        <tr r="J36" s="5"/>
        <tr r="C10" s="14"/>
        <tr r="C18" s="9"/>
        <tr r="H14" s="9"/>
        <tr r="G13" s="4"/>
        <tr r="E13" s="4"/>
        <tr r="C23" s="4"/>
        <tr r="C5" s="4"/>
        <tr r="J5" s="4"/>
        <tr r="G17" s="2"/>
        <tr r="H6" s="11"/>
        <tr r="B6" s="11"/>
        <tr r="G8" s="14"/>
        <tr r="H8" s="14"/>
        <tr r="E8" s="14"/>
        <tr r="E44" s="14"/>
        <tr r="C44" s="14"/>
        <tr r="B35" s="2"/>
        <tr r="G35" s="2"/>
        <tr r="E35" s="2"/>
        <tr r="J35" s="2"/>
        <tr r="D6" s="9"/>
        <tr r="F6" s="9"/>
        <tr r="I54" s="4"/>
        <tr r="G6" s="2"/>
        <tr r="H9" s="5"/>
        <tr r="E9" s="5"/>
        <tr r="F17" s="14"/>
        <tr r="F56" s="14"/>
        <tr r="F28" s="14"/>
        <tr r="F5" s="14"/>
        <tr r="F50" s="14"/>
        <tr r="F57" s="14"/>
        <tr r="F48" s="14"/>
        <tr r="F54" s="14"/>
        <tr r="F42" s="14"/>
        <tr r="F13" s="14"/>
        <tr r="F29" s="14"/>
        <tr r="F27" s="14"/>
        <tr r="F18" s="14"/>
        <tr r="F30" s="14"/>
        <tr r="F23" s="14"/>
        <tr r="G9" s="13"/>
        <tr r="H9" s="13"/>
        <tr r="J5" s="7"/>
        <tr r="H5" s="7"/>
        <tr r="C5" s="7"/>
        <tr r="E19" s="7"/>
        <tr r="G19" s="7"/>
        <tr r="B26" s="2"/>
        <tr r="C26" s="2"/>
        <tr r="B31" s="13"/>
        <tr r="B9" s="11"/>
        <tr r="D9" s="11"/>
        <tr r="E9" s="11"/>
        <tr r="J52" s="4"/>
        <tr r="F22" s="9"/>
        <tr r="H22" s="9"/>
        <tr r="E22" s="9"/>
        <tr r="H3" s="9"/>
        <tr r="H5" s="9"/>
        <tr r="H17" s="9"/>
        <tr r="H26" s="9"/>
        <tr r="H34" s="9"/>
        <tr r="H25" s="9"/>
        <tr r="F20" s="14"/>
        <tr r="H17" s="13"/>
        <tr r="E19" s="14"/>
        <tr r="C19" s="14"/>
        <tr r="D24" s="14"/>
        <tr r="D52" s="4"/>
        <tr r="H30" s="4"/>
        <tr r="E56" s="4"/>
        <tr r="C37" s="4"/>
        <tr r="D24" s="4"/>
        <tr r="E51" s="4"/>
        <tr r="J44" s="4"/>
        <tr r="D14" s="4"/>
        <tr r="E28" s="4"/>
        <tr r="B48" s="4"/>
        <tr r="C55" s="4"/>
        <tr r="J37" s="4"/>
        <tr r="E48" s="4"/>
        <tr r="E19" s="4"/>
        <tr r="D12" s="4"/>
        <tr r="E24" s="4"/>
        <tr r="I40" s="4"/>
        <tr r="I7" s="4"/>
        <tr r="I45" s="4"/>
        <tr r="J48" s="4"/>
        <tr r="H37" s="4"/>
        <tr r="E49" s="4"/>
        <tr r="J9" s="4"/>
        <tr r="C49" s="4"/>
        <tr r="E54" s="4"/>
        <tr r="D7" s="4"/>
        <tr r="J55" s="4"/>
        <tr r="C20" s="4"/>
        <tr r="J35" s="4"/>
        <tr r="E14" s="4"/>
        <tr r="C52" s="4"/>
        <tr r="D22" s="4"/>
        <tr r="J28" s="4"/>
        <tr r="C15" s="4"/>
        <tr r="B10" s="4"/>
        <tr r="J41" s="4"/>
        <tr r="E9" s="4"/>
        <tr r="E16" s="4"/>
        <tr r="D49" s="4"/>
        <tr r="I34" s="4"/>
        <tr r="I20" s="4"/>
        <tr r="C28" s="4"/>
        <tr r="I56" s="4"/>
        <tr r="D18" s="4"/>
        <tr r="I36" s="4"/>
        <tr r="H17" s="4"/>
        <tr r="I48" s="4"/>
        <tr r="C44" s="4"/>
        <tr r="G37" s="4"/>
        <tr r="H48" s="4"/>
        <tr r="D44" s="4"/>
        <tr r="C25" s="4"/>
        <tr r="H15" s="4"/>
        <tr r="C38" s="4"/>
        <tr r="B3" s="4"/>
        <tr r="J43" s="4"/>
        <tr r="C14" s="4"/>
        <tr r="D34" s="4"/>
        <tr r="E15" s="4"/>
        <tr r="J25" s="4"/>
        <tr r="I50" s="4"/>
        <tr r="D17" s="4"/>
        <tr r="E43" s="4"/>
        <tr r="D30" s="4"/>
        <tr r="C33" s="4"/>
        <tr r="J24" s="4"/>
        <tr r="G36" s="4"/>
        <tr r="D13" s="4"/>
        <tr r="D36" s="4"/>
        <tr r="E8" s="4"/>
        <tr r="J19" s="4"/>
        <tr r="G21" s="4"/>
        <tr r="H13" s="4"/>
        <tr r="C18" s="4"/>
        <tr r="J4" s="4"/>
        <tr r="D10" s="4"/>
        <tr r="G5" s="4"/>
        <tr r="E6" s="4"/>
        <tr r="B12" s="4"/>
        <tr r="H55" s="4"/>
        <tr r="F20" s="9"/>
        <tr r="D20" s="9"/>
        <tr r="H37" s="14"/>
        <tr r="F37" s="14"/>
        <tr r="D12" s="11"/>
        <tr r="G37" s="9"/>
        <tr r="C37" s="9"/>
        <tr r="B5" s="5"/>
        <tr r="H5" s="5"/>
        <tr r="G12" s="2"/>
        <tr r="C12" s="2"/>
        <tr r="B13" s="2"/>
        <tr r="J13" s="2"/>
        <tr r="F35" s="9"/>
        <tr r="D35" s="9"/>
        <tr r="E35" s="9"/>
        <tr r="J3" s="2"/>
        <tr r="B3" s="2"/>
        <tr r="H7" s="13"/>
        <tr r="E7" s="13"/>
        <tr r="B38" s="2"/>
        <tr r="E38" s="2"/>
        <tr r="B30" s="13"/>
        <tr r="B12" s="13"/>
        <tr r="H10" s="13"/>
        <tr r="E9" s="13"/>
        <tr r="H13" s="13"/>
        <tr r="E11" s="13"/>
        <tr r="H16" s="13"/>
        <tr r="H36" s="13"/>
        <tr r="E40" s="7"/>
        <tr r="E17" s="9"/>
        <tr r="E13" s="9"/>
        <tr r="D3" s="7"/>
        <tr r="B27" s="2"/>
        <tr r="D27" s="2"/>
        <tr r="J40" s="2"/>
        <tr r="C32" s="5"/>
        <tr r="D15" s="5"/>
        <tr r="H36" s="5"/>
        <tr r="B32" s="5"/>
        <tr r="H18" s="5"/>
        <tr r="H20" s="5"/>
        <tr r="H4" s="5"/>
        <tr r="D30" s="5"/>
        <tr r="C16" s="5"/>
        <tr r="J18" s="5"/>
        <tr r="J3" s="5"/>
        <tr r="B17" s="5"/>
        <tr r="J4" s="5"/>
        <tr r="C36" s="5"/>
        <tr r="B11" s="5"/>
        <tr r="J19" s="5"/>
        <tr r="B37" s="5"/>
        <tr r="C25" s="14"/>
        <tr r="C53" s="14"/>
        <tr r="C40" s="14"/>
        <tr r="H27" s="7"/>
        <tr r="B39" s="9"/>
        <tr r="B40" s="9"/>
        <tr r="B21" s="9"/>
        <tr r="B45" s="9"/>
        <tr r="B26" s="9"/>
        <tr r="C46" s="9"/>
        <tr r="E46" s="9"/>
        <tr r="B42" s="9"/>
        <tr r="C42" s="9"/>
        <tr r="G46" s="9"/>
        <tr r="E30" s="14"/>
        <tr r="D14" s="2"/>
        <tr r="G15" s="2"/>
        <tr r="D19" s="7"/>
        <tr r="E9" s="2"/>
        <tr r="D28" s="2"/>
        <tr r="H31" s="2"/>
        <tr r="H22" s="2"/>
        <tr r="H46" s="2"/>
        <tr r="H44" s="2"/>
        <tr r="H27" s="2"/>
        <tr r="H12" s="2"/>
        <tr r="H14" s="2"/>
        <tr r="H26" s="2"/>
        <tr r="H13" s="2"/>
        <tr r="H29" s="2"/>
        <tr r="H4" s="2"/>
        <tr r="H30" s="2"/>
        <tr r="H15" s="2"/>
        <tr r="H43" s="2"/>
        <tr r="H36" s="2"/>
        <tr r="H11" s="2"/>
        <tr r="H28" s="2"/>
        <tr r="H38" s="2"/>
        <tr r="H9" s="2"/>
        <tr r="H25" s="2"/>
        <tr r="H41" s="2"/>
        <tr r="E12" s="2"/>
        <tr r="B12" s="11"/>
        <tr r="C7" s="11"/>
        <tr r="I19" s="7"/>
        <tr r="I11" s="4"/>
        <tr r="G14" s="9"/>
        <tr r="G34" s="7"/>
        <tr r="B38" s="9"/>
        <tr r="D46" s="14"/>
        <tr r="D29" s="4"/>
        <tr r="G35" s="13"/>
        <tr r="H31" s="14"/>
        <tr r="E17" s="5"/>
        <tr r="G15" s="4"/>
        <tr r="I14" s="5"/>
        <tr r="C10" s="11"/>
        <tr r="C39" s="11"/>
        <tr r="C3" s="11"/>
        <tr r="I3" s="7"/>
        <tr r="G11" s="4"/>
        <tr r="J11" s="4"/>
        <tr r="C14" s="9"/>
        <tr r="D14" s="9"/>
        <tr r="D34" s="7"/>
        <tr r="C34" s="7"/>
        <tr r="G38" s="9"/>
        <tr r="E46" s="14"/>
        <tr r="H8" s="5"/>
        <tr r="C29" s="4"/>
        <tr r="E29" s="4"/>
        <tr r="J39" s="2"/>
        <tr r="D35" s="13"/>
        <tr r="F31" s="14"/>
        <tr r="H35" s="14"/>
        <tr r="E16" s="5"/>
        <tr r="E31" s="5"/>
        <tr r="C40" s="2"/>
        <tr r="C13" s="2"/>
        <tr r="B17" s="2"/>
        <tr r="H11" s="9"/>
        <tr r="J6" s="4"/>
        <tr r="G9" s="4"/>
        <tr r="G39" s="4"/>
        <tr r="I22" s="4"/>
        <tr r="E6" s="11"/>
        <tr r="I30" s="4"/>
        <tr r="F16" s="13"/>
        <tr r="G47" s="2"/>
        <tr r="B6" s="5"/>
        <tr r="E33" s="5"/>
        <tr r="D45" s="4"/>
        <tr r="D55" s="4"/>
        <tr r="G46" s="4"/>
        <tr r="I14" s="4"/>
        <tr r="C47" s="4"/>
        <tr r="H36" s="4"/>
        <tr r="E10" s="11"/>
        <tr r="F25" s="14"/>
        <tr r="E54" s="14"/>
        <tr r="H56" s="14"/>
        <tr r="E36" s="14"/>
        <tr r="E42" s="9"/>
        <tr r="G28" s="2"/>
        <tr r="E12" s="11"/>
        <tr r="G3" s="2"/>
        <tr r="I31" s="5"/>
        <tr r="I30" s="5"/>
        <tr r="F24" s="9"/>
        <tr r="D48" s="14"/>
        <tr r="D18" s="9"/>
        <tr r="E23" s="14"/>
        <tr r="D11" s="14"/>
        <tr r="J6" s="2"/>
        <tr r="F45" s="14"/>
        <tr r="C6" s="2"/>
        <tr r="D22" s="14"/>
        <tr r="E36" s="5"/>
        <tr r="G12" s="9"/>
        <tr r="F34" s="14"/>
        <tr r="E57" s="14"/>
        <tr r="H3" s="5"/>
        <tr r="D10" s="14"/>
        <tr r="G38" s="14"/>
        <tr r="C31" s="13"/>
        <tr r="G11" s="9"/>
        <tr r="E33" s="2"/>
        <tr r="B10" s="9"/>
        <tr r="C17" s="9"/>
        <tr r="H29" s="9"/>
        <tr r="D19" s="14"/>
        <tr r="E33" s="13"/>
        <tr r="H14" s="14"/>
        <tr r="D55" s="14"/>
        <tr r="H47" s="9"/>
        <tr r="D36" s="5"/>
        <tr r="H4" s="4"/>
        <tr r="D21" s="14"/>
        <tr r="B15" s="13"/>
        <tr r="H18" s="9"/>
        <tr r="C39" s="14"/>
        <tr r="F40" s="14"/>
        <tr r="E12" s="14"/>
        <tr r="C12" s="11"/>
        <tr r="E11" s="4"/>
        <tr r="H34" s="7"/>
        <tr r="F38" s="9"/>
        <tr r="B8" s="5"/>
        <tr r="G29" s="4"/>
        <tr r="E35" s="13"/>
        <tr r="E5" s="5"/>
        <tr r="E12" s="5"/>
        <tr r="G42" s="4"/>
        <tr r="I12" s="5"/>
        <tr r="C10" s="2"/>
        <tr r="C15" s="2"/>
        <tr r="H43" s="9"/>
        <tr r="E33" s="4"/>
        <tr r="G3" s="4"/>
        <tr r="G19" s="4"/>
        <tr r="H12" s="9"/>
        <tr r="I10" s="5"/>
        <tr r="I9" s="4"/>
        <tr r="F10" s="13"/>
        <tr r="B14" s="5"/>
        <tr r="B33" s="5"/>
        <tr r="C16" s="13"/>
        <tr r="G34" s="4"/>
        <tr r="I29" s="4"/>
        <tr r="E41" s="4"/>
        <tr r="D38" s="4"/>
        <tr r="I46" s="4"/>
        <tr r="H20" s="4"/>
        <tr r="E18" s="4"/>
        <tr r="D10" s="11"/>
        <tr r="E20" s="14"/>
        <tr r="F12" s="14"/>
        <tr r="F24" s="14"/>
        <tr r="G7" s="14"/>
        <tr r="F32" s="14"/>
        <tr r="B7" s="2"/>
        <tr r="H3" s="11"/>
        <tr r="D37" s="2"/>
        <tr r="D25" s="2"/>
        <tr r="I6" s="5"/>
        <tr r="C38" s="14"/>
        <tr r="B30" s="4"/>
        <tr r="I34" s="7"/>
        <tr r="G17" s="13"/>
        <tr r="D40" s="4"/>
        <tr r="G19" s="14"/>
        <tr r="F49" s="14"/>
        <tr r="G8" s="9"/>
        <tr r="B47" s="2"/>
        <tr r="E17" s="2"/>
        <tr r="D7" s="14"/>
        <tr r="F43" s="9"/>
        <tr r="C34" s="2"/>
        <tr r="F31" s="13"/>
        <tr r="C9" s="9"/>
        <tr r="E34" s="4"/>
        <tr r="B19" s="9"/>
        <tr r="C10" s="5"/>
        <tr r="E32" s="2"/>
        <tr r="H6" s="9"/>
        <tr r="C29" s="9"/>
        <tr r="G6" s="13"/>
        <tr r="E30" s="9"/>
        <tr r="H22" s="14"/>
        <tr r="B13" s="9"/>
        <tr r="B13" s="13"/>
        <tr r="J21" s="4"/>
        <tr r="B17" s="13"/>
        <tr r="H28" s="9"/>
        <tr r="E37" s="4"/>
        <tr r="F4" s="9"/>
        <tr r="E53" s="4"/>
        <tr r="B48" s="11"/>
        <tr r="E45" s="14"/>
        <tr r="C37" s="13"/>
        <tr r="B9" s="13"/>
        <tr r="G26" s="9"/>
        <tr r="B7" s="9"/>
        <tr r="C45" s="4"/>
        <tr r="H45" s="4"/>
        <tr r="J33" s="4"/>
        <tr r="H3" s="7"/>
        <tr r="B32" s="2"/>
        <tr r="H50" s="14"/>
        <tr r="J36" s="2"/>
        <tr r="C43" s="9"/>
        <tr r="E21" s="2"/>
        <tr r="B3" s="13"/>
        <tr r="C15" s="13"/>
        <tr r="E18" s="13"/>
        <tr r="H40" s="9"/>
        <tr r="D13" s="9"/>
        <tr r="E20" s="9"/>
        <tr r="C40" s="7"/>
        <tr r="D6" s="2"/>
        <tr r="E40" s="2"/>
        <tr r="H33" s="14"/>
        <tr r="H17" s="5"/>
        <tr r="B24" s="9"/>
        <tr r="C11" s="14"/>
        <tr r="B11" s="13"/>
        <tr r="C16" s="14"/>
        <tr r="B8" s="2"/>
        <tr r="G52" s="4"/>
        <tr r="G21" s="14"/>
        <tr r="H33" s="9"/>
        <tr r="B20" s="9"/>
        <tr r="J47" s="2"/>
        <tr r="F12" s="13"/>
        <tr r="C3" s="7"/>
        <tr r="G33" s="13"/>
        <tr r="D9" s="9"/>
        <tr r="J40" s="7"/>
        <tr r="E5" s="11"/>
        <tr r="H13" s="5"/>
        <tr r="D36" s="9"/>
        <tr r="H16" s="14"/>
        <tr r="B22" s="9"/>
        <tr r="H35" s="4"/>
        <tr r="C31" s="5"/>
        <tr r="C3" s="14"/>
        <tr r="F53" s="14"/>
        <tr r="H43" s="14"/>
        <tr r="D22" s="9"/>
        <tr r="B31" s="5"/>
        <tr r="H55" s="14"/>
        <tr r="F7" s="13"/>
        <tr r="B43" s="2"/>
        <tr r="D5" s="11"/>
        <tr r="E14" s="13"/>
        <tr r="F19" s="14"/>
        <tr r="J25" s="2"/>
        <tr r="J17" s="4"/>
        <tr r="B7" s="4"/>
        <tr r="J37" s="2"/>
        <tr r="F9" s="9"/>
        <tr r="F9" s="14"/>
        <tr r="F35" s="13"/>
        <tr r="E14" s="5"/>
        <tr r="I38" s="5"/>
        <tr r="I36" s="5"/>
        <tr r="C46" s="2"/>
        <tr r="H30" s="9"/>
        <tr r="G38" s="4"/>
        <tr r="H10" s="5"/>
        <tr r="F30" s="13"/>
        <tr r="D21" s="4"/>
        <tr r="D3" s="4"/>
        <tr r="J30" s="4"/>
        <tr r="E48" s="14"/>
        <tr r="G29" s="14"/>
        <tr r="G27" s="9"/>
        <tr r="C28" s="2"/>
        <tr r="H14" s="13"/>
        <tr r="D29" s="14"/>
        <tr r="B4" s="11"/>
        <tr r="G7" s="13"/>
        <tr r="C18" s="2"/>
        <tr r="G22" s="2"/>
        <tr r="B21" s="2"/>
        <tr r="F7" s="9"/>
        <tr r="H8" s="13"/>
        <tr r="H10" s="11"/>
        <tr r="D6" s="14"/>
        <tr r="F5" s="11"/>
        <tr r="C20" s="2"/>
        <tr r="E16" s="13"/>
        <tr r="C53" s="4"/>
        <tr r="F37" s="9"/>
        <tr r="D17" s="14"/>
        <tr r="B35" s="9"/>
        <tr r="C36" s="4"/>
        <tr r="J12" s="5"/>
        <tr r="G29" s="9"/>
        <tr r="B16" s="5"/>
        <tr r="D39" s="9"/>
        <tr r="H44" s="4"/>
        <tr r="J34" s="2"/>
        <tr r="F8" s="13"/>
        <tr r="B30" s="5"/>
        <tr r="D9" s="4"/>
        <tr r="H19" s="5"/>
        <tr r="E49" s="14"/>
        <tr r="C26" s="14"/>
        <tr r="E16" s="9"/>
        <tr r="E37" s="2"/>
        <tr r="B18" s="5"/>
        <tr r="D43" s="9"/>
        <tr r="G11" s="2"/>
        <tr r="G50" s="14"/>
        <tr r="E30" s="13"/>
        <tr r="J21" s="2"/>
        <tr r="F48" s="11"/>
        <tr r="D3" s="9"/>
        <tr r="D26" s="14"/>
        <tr r="F15" s="13"/>
        <tr r="F11" s="9"/>
        <tr r="E11" s="5"/>
        <tr r="D3" s="14"/>
        <tr r="G23" s="14"/>
        <tr r="D51" s="14"/>
        <tr r="C21" s="9"/>
        <tr r="C35" s="14"/>
        <tr r="C25" s="9"/>
        <tr r="H15" s="13"/>
        <tr r="D9" s="2"/>
        <tr r="E38" s="13"/>
        <tr r="D41" s="14"/>
        <tr r="D30" s="11"/>
        <tr r="D46" s="9"/>
        <tr r="D30" s="9"/>
        <tr r="E43" s="2"/>
        <tr r="F8" s="14"/>
        <tr r="D31" s="14"/>
        <tr r="E37" s="5"/>
        <tr r="E42" s="4"/>
        <tr r="I16" s="5"/>
        <tr r="I18" s="5"/>
        <tr r="C23" s="2"/>
        <tr r="C41" s="2"/>
        <tr r="C25" s="2"/>
        <tr r="D37" s="13"/>
        <tr r="H10" s="9"/>
        <tr r="I6" s="4"/>
        <tr r="G8" s="4"/>
        <tr r="E41" s="14"/>
        <tr r="C35" s="4"/>
        <tr r="I49" s="4"/>
        <tr r="F3" s="13"/>
        <tr r="C14" s="5"/>
        <tr r="H33" s="5"/>
        <tr r="B34" s="13"/>
        <tr r="H16" s="4"/>
        <tr r="H46" s="4"/>
        <tr r="B8" s="4"/>
        <tr r="G12" s="4"/>
        <tr r="C50" s="4"/>
        <tr r="E9" s="9"/>
        <tr r="H6" s="14"/>
        <tr r="H42" s="14"/>
        <tr r="G49" s="14"/>
        <tr r="H12" s="14"/>
        <tr r="E29" s="2"/>
        <tr r="G32" s="2"/>
        <tr r="H48" s="11"/>
        <tr r="E4" s="2"/>
        <tr r="G40" s="2"/>
        <tr r="B20" s="2"/>
        <tr r="E36" s="9"/>
        <tr r="D5" s="14"/>
        <tr r="G8" s="13"/>
        <tr r="H45" s="9"/>
        <tr r="G16" s="2"/>
        <tr r="G53" s="4"/>
        <tr r="E3" s="5"/>
        <tr r="H54" s="14"/>
        <tr r="H34" s="14"/>
        <tr r="F3" s="11"/>
        <tr r="F29" s="9"/>
        <tr r="C31" s="14"/>
        <tr r="D44" s="2"/>
        <tr r="C4" s="2"/>
        <tr r="G25" s="9"/>
        <tr r="G41" s="2"/>
        <tr r="B4" s="5"/>
        <tr r="G38" s="13"/>
        <tr r="C8" s="9"/>
        <tr r="D7" s="9"/>
        <tr r="D17" s="9"/>
        <tr r="B9" s="2"/>
        <tr r="C19" s="2"/>
        <tr r="H12" s="11"/>
        <tr r="C3" s="13"/>
        <tr r="E32" s="9"/>
        <tr r="C27" s="2"/>
        <tr r="E7" s="14"/>
        <tr r="F11" s="11"/>
        <tr r="D5" s="2"/>
        <tr r="D8" s="13"/>
        <tr r="G36" s="13"/>
        <tr r="D12" s="9"/>
        <tr r="H44" s="9"/>
        <tr r="E7" s="2"/>
        <tr r="E18" s="2"/>
        <tr r="B14" s="2"/>
        <tr r="E13" s="2"/>
        <tr r="D20" s="13"/>
        <tr r="H40" s="14"/>
        <tr r="C26" s="9"/>
        <tr r="D30" s="13"/>
        <tr r="G22" s="14"/>
        <tr r="E24" s="9"/>
        <tr r="E10" s="4"/>
        <tr r="E30" s="4"/>
        <tr r="B16" s="9"/>
        <tr r="H11" s="13"/>
        <tr r="G48" s="14"/>
        <tr r="J32" s="5"/>
        <tr r="J20" s="2"/>
        <tr r="E18" s="14"/>
        <tr r="H31" s="5"/>
        <tr r="B37" s="9"/>
        <tr r="C6" s="14"/>
        <tr r="G36" s="14"/>
        <tr r="E39" s="14"/>
        <tr r="C54" s="14"/>
        <tr r="E13" s="14"/>
        <tr r="C7" s="2"/>
        <tr r="H11" s="5"/>
        <tr r="I15" s="5"/>
        <tr r="E47" s="2"/>
        <tr r="D11" s="5"/>
        <tr r="C28" s="14"/>
        <tr r="C7" s="9"/>
        <tr r="D24" s="9"/>
        <tr r="B4" s="13"/>
        <tr r="G46" s="2"/>
        <tr r="D13" s="14"/>
        <tr r="D21" s="2"/>
        <tr r="F18" s="9"/>
        <tr r="H37" s="5"/>
        <tr r="G14" s="2"/>
        <tr r="D18" s="2"/>
        <tr r="D8" s="2"/>
        <tr r="E27" s="14"/>
        <tr r="C3" s="9"/>
        <tr r="E3" s="7"/>
        <tr r="F33" s="9"/>
        <tr r="D48" s="11"/>
        <tr r="E23" s="9"/>
        <tr r="D41" s="2"/>
        <tr r="E34" s="9"/>
        <tr r="D7" s="5"/>
        <tr r="C20" s="13"/>
        <tr r="G12" s="13"/>
        <tr r="F28" s="9"/>
        <tr r="G10" s="9"/>
        <tr r="I33" s="5"/>
        <tr r="E17" s="14"/>
        <tr r="I11" s="5"/>
        <tr r="H14" s="5"/>
        <tr r="G31" s="14"/>
        <tr r="B6" s="13"/>
        <tr r="G9" s="14"/>
        <tr r="B36" s="2"/>
        <tr r="G15" s="13"/>
        <tr r="F26" s="9"/>
        <tr r="E20" s="13"/>
        <tr r="C30" s="13"/>
        <tr r="G42" s="9"/>
        <tr r="E14" s="14"/>
        <tr r="D45" s="9"/>
        <tr r="C55" s="14"/>
        <tr r="E6" s="14"/>
        <tr r="G16" s="14"/>
        <tr r="E16" s="14"/>
        <tr r="D7" s="11"/>
        <tr r="J41" s="2"/>
        <tr r="J15" s="2"/>
        <tr r="E10" s="2"/>
        <tr r="D35" s="14"/>
        <tr r="E18" s="5"/>
        <tr r="E4" s="5"/>
        <tr r="E7" s="5"/>
        <tr r="E35" s="5"/>
        <tr r="D42" s="4"/>
        <tr r="H42" s="4"/>
        <tr r="I19" s="5"/>
        <tr r="I37" s="5"/>
        <tr r="C42" s="2"/>
        <tr r="C14" s="2"/>
        <tr r="C32" s="2"/>
        <tr r="C21" s="2"/>
        <tr r="D6" s="4"/>
        <tr r="G44" s="4"/>
        <tr r="G30" s="4"/>
        <tr r="G56" s="4"/>
        <tr r="C12" s="9"/>
        <tr r="E22" s="4"/>
        <tr r="I53" s="4"/>
        <tr r="I12" s="4"/>
        <tr r="I15" s="4"/>
        <tr r="F34" s="13"/>
        <tr r="I8" s="4"/>
        <tr r="D10" s="13"/>
        <tr r="C35" s="5"/>
        <tr r="E44" s="4"/>
        <tr r="D8" s="4"/>
        <tr r="J47" s="4"/>
        <tr r="H34" s="4"/>
        <tr r="E47" s="4"/>
        <tr r="J56" s="4"/>
        <tr r="H38" s="4"/>
        <tr r="D51" s="4"/>
        <tr r="G22" s="4"/>
        <tr r="H21" s="4"/>
        <tr r="I55" s="4"/>
        <tr r="C12" s="14"/>
        <tr r="G12" s="14"/>
        <tr r="C42" s="14"/>
        <tr r="G10" s="14"/>
        <tr r="G47" s="14"/>
        <tr r="G45" s="14"/>
        <tr r="E26" s="14"/>
        <tr r="E42" s="14"/>
        <tr r="D27" s="14"/>
        <tr r="E32" s="5"/>
        <tr r="J15" s="5"/>
        <tr r="E31" s="2"/>
        <tr r="G35" s="14"/>
        <tr r="E25" s="9"/>
        <tr r="G7" s="2"/>
        <tr r="E11" s="11"/>
        <tr r="E8" s="2"/>
        <tr r="B5" s="2"/>
        <tr r="D33" s="13"/>
        <tr r="E46" s="4"/>
        <tr r="H3" s="14"/>
        <tr r="D34" s="14"/>
        <tr r="G34" s="9"/>
        <tr r="E8" s="5"/>
        <tr r="G5" s="2"/>
        <tr r="J40" s="4"/>
        <tr r="C34" s="14"/>
        <tr r="I41" s="4"/>
        <tr r="J3" s="4"/>
        <tr r="E34" s="14"/>
        <tr r="E47" s="9"/>
        <tr r="E8" s="11"/>
        <tr r="E30" s="2"/>
        <tr r="D15" s="14"/>
        <tr r="D42" s="9"/>
        <tr r="H6" s="4"/>
        <tr r="C30" s="4"/>
        <tr r="J51" s="4"/>
        <tr r="H3" s="4"/>
        <tr r="G34" s="13"/>
        <tr r="C37" s="5"/>
        <tr r="B42" s="2"/>
        <tr r="G34" s="14"/>
        <tr r="B3" s="5"/>
        <tr r="D47" s="14"/>
        <tr r="D32" s="13"/>
        <tr r="H12" s="13"/>
        <tr r="C13" s="9"/>
        <tr r="E43" s="9"/>
        <tr r="B45" s="2"/>
        <tr r="F4" s="11"/>
        <tr r="G3" s="7"/>
        <tr r="E17" s="13"/>
        <tr r="C40" s="4"/>
        <tr r="G18" s="4"/>
        <tr r="G51" s="14"/>
        <tr r="I7" s="5"/>
        <tr r="D37" s="14"/>
        <tr r="C7" s="13"/>
        <tr r="F41" s="9"/>
        <tr r="C16" s="4"/>
        <tr r="E3" s="14"/>
        <tr r="E27" s="2"/>
        <tr r="G49" s="4"/>
        <tr r="C41" s="14"/>
        <tr r="F6" s="13"/>
        <tr r="E34" s="13"/>
        <tr r="E29" s="9"/>
        <tr r="B39" s="4"/>
        <tr r="C50" s="14"/>
        <tr r="D30" s="2"/>
        <tr r="G53" s="14"/>
        <tr r="F7" s="11"/>
        <tr r="B5" s="9"/>
        <tr r="B18" s="13"/>
        <tr r="F32" s="13"/>
        <tr r="G11" s="13"/>
        <tr r="B16" s="13"/>
        <tr r="B12" s="9"/>
        <tr r="F39" s="9"/>
        <tr r="C9" s="4"/>
        <tr r="G31" s="2"/>
        <tr r="H9" s="14"/>
        <tr r="D4" s="9"/>
        <tr r="I47" s="4"/>
        <tr r="H47" s="14"/>
        <tr r="E15" s="13"/>
        <tr r="J7" s="5"/>
        <tr r="D13" s="13"/>
        <tr r="F11" s="13"/>
        <tr r="G55" s="4"/>
        <tr r="G32" s="13"/>
        <tr r="B14" s="13"/>
        <tr r="G39" s="9"/>
        <tr r="C7" s="14"/>
        <tr r="D10" s="2"/>
        <tr r="G26" s="14"/>
        <tr r="F17" s="13"/>
        <tr r="D15" s="4"/>
        <tr r="G24" s="9"/>
        <tr r="C11" s="5"/>
        <tr r="E30" s="11"/>
        <tr r="J38" s="4"/>
        <tr r="E40" s="4"/>
        <tr r="D4" s="11"/>
        <tr r="F30" s="9"/>
        <tr r="E4" s="13"/>
        <tr r="E8" s="13"/>
        <tr r="C22" s="14"/>
        <tr r="D11" s="2"/>
        <tr r="D35" s="5"/>
        <tr r="D33" s="2"/>
        <tr r="E25" s="14"/>
        <tr r="G4" s="13"/>
        <tr r="G30" s="13"/>
        <tr r="B29" s="2"/>
        <tr r="C4" s="5"/>
        <tr r="C32" s="14"/>
        <tr r="H7" s="14"/>
        <tr r="E33" s="14"/>
        <tr r="G54" s="14"/>
        <tr r="C49" s="14"/>
        <tr r="E47" s="14"/>
        <tr r="C18" s="14"/>
        <tr r="C17" s="14"/>
        <tr r="C56" s="14"/>
        <tr r="E21" s="14"/>
        <tr r="D39" s="14"/>
        <tr r="C33" s="9"/>
        <tr r="D32" s="5"/>
        <tr r="E42" s="2"/>
        <tr r="H30" s="5"/>
        <tr r="G42" s="2"/>
        <tr r="B39" s="11"/>
        <tr r="D39" s="11"/>
        <tr r="C11" s="2"/>
        <tr r="E15" s="5"/>
        <tr r="C34" s="9"/>
        <tr r="B16" s="2"/>
        <tr r="B12" s="5"/>
        <tr r="D50" s="14"/>
        <tr r="E5" s="2"/>
        <tr r="B10" s="13"/>
        <tr r="H10" s="14"/>
        <tr r="C18" s="13"/>
        <tr r="D20" s="2"/>
        <tr r="E5" s="13"/>
        <tr r="I3" s="5"/>
        <tr r="E19" s="13"/>
        <tr r="E3" s="9"/>
        <tr r="C17" s="5"/>
        <tr r="E55" s="14"/>
        <tr r="E36" s="13"/>
        <tr r="F4" s="13"/>
        <tr r="F45" s="9"/>
        <tr r="H26" s="14"/>
        <tr r="E11" s="2"/>
        <tr r="G46" s="14"/>
        <tr r="H27" s="14"/>
        <tr r="H33" s="13"/>
        <tr r="E32" s="13"/>
        <tr r="B23" s="2"/>
        <tr r="D36" s="2"/>
        <tr r="B31" s="2"/>
        <tr r="E50" s="14"/>
        <tr r="D34" s="9"/>
        <tr r="J30" s="2"/>
        <tr r="D14" s="14"/>
        <tr r="D3" s="13"/>
        <tr r="C8" s="13"/>
        <tr r="C13" s="13"/>
        <tr r="G10" s="13"/>
        <tr r="E45" s="9"/>
        <tr r="D32" s="9"/>
        <tr r="B25" s="9"/>
        <tr r="G29" s="2"/>
        <tr r="H18" s="13"/>
        <tr r="E41" s="9"/>
        <tr r="J46" s="2"/>
        <tr r="D18" s="13"/>
        <tr r="C12" s="13"/>
        <tr r="D23" s="2"/>
        <tr r="C29" s="2"/>
        <tr r="F32" s="9"/>
        <tr r="F5" s="13"/>
        <tr r="E36" s="2"/>
        <tr r="G30" s="2"/>
        <tr r="H53" s="14"/>
        <tr r="D49" s="14"/>
        <tr r="C5" s="2"/>
        <tr r="C27" s="14"/>
        <tr r="D11" s="13"/>
        <tr r="H34" s="13"/>
        <tr r="H4" s="13"/>
        <tr r="B18" s="9"/>
        <tr r="B8" s="9"/>
        <tr r="E40" s="9"/>
        <tr r="D9" s="14"/>
        <tr r="H11" s="14"/>
        <tr r="J23" s="2"/>
        <tr r="G18" s="14"/>
        <tr r="E22" s="14"/>
        <tr r="G23" s="2"/>
        <tr r="G21" s="2"/>
        <tr r="F12" s="9"/>
        <tr r="D12" s="5"/>
        <tr r="G40" s="7"/>
        <tr r="G16" s="13"/>
        <tr r="D5" s="9"/>
        <tr r="H49" s="14"/>
        <tr r="D45" s="14"/>
        <tr r="C14" s="13"/>
        <tr r="C19" s="9"/>
        <tr r="G18" s="2"/>
        <tr r="F8" s="9"/>
        <tr r="H32" s="14"/>
        <tr r="C14" s="14"/>
        <tr r="G20" s="13"/>
        <tr r="G14" s="14"/>
        <tr r="B23" s="9"/>
        <tr r="C19" s="5"/>
        <tr r="C36" s="14"/>
        <tr r="H19" s="13"/>
        <tr r="E5" s="14"/>
        <tr r="C13" s="14"/>
        <tr r="H4" s="11"/>
        <tr r="G45" s="2"/>
        <tr r="D29" s="9"/>
        <tr r="C4" s="9"/>
        <tr r="D7" s="2"/>
        <tr r="C24" s="9"/>
        <tr r="E53" s="14"/>
        <tr r="H30" s="11"/>
        <tr r="G55" s="14"/>
        <tr r="D23" s="9"/>
        <tr r="H51" s="14"/>
        <tr r="G33" s="2"/>
        <tr r="B30" s="2"/>
        <tr r="C19" s="13"/>
        <tr r="D19" s="13"/>
        <tr r="B41" s="9"/>
        <tr r="E28" s="14"/>
        <tr r="J31" s="5"/>
        <tr r="E7" s="11"/>
        <tr r="C29" s="14"/>
        <tr r="E13" s="13"/>
        <tr r="B47" s="9"/>
        <tr r="F5" s="9"/>
        <tr r="C38" s="5"/>
        <tr r="D22" s="2"/>
        <tr r="H5" s="13"/>
        <tr r="F39" s="11"/>
        <tr r="G27" s="14"/>
        <tr r="C36" s="13"/>
        <tr r="C40" s="9"/>
        <tr r="C47" s="9"/>
        <tr r="F44" s="9"/>
        <tr r="H5" s="14"/>
        <tr r="D13" s="5"/>
        <tr r="D11" s="11"/>
        <tr r="G17" s="9"/>
        <tr r="D40" s="14"/>
        <tr r="G44" s="2"/>
        <tr r="E11" s="14"/>
        <tr r="G6" s="14"/>
        <tr r="G7" s="9"/>
        <tr r="G47" s="9"/>
        <tr r="D19" s="2"/>
        <tr r="G8" s="2"/>
        <tr r="G9" s="2"/>
        <tr r="G42" s="14"/>
        <tr r="J35" s="5"/>
        <tr r="B44" s="9"/>
        <tr r="G25" s="2"/>
        <tr r="J37" s="5"/>
        <tr r="D16" s="13"/>
        <tr r="J13" s="5"/>
        <tr r="B35" s="5"/>
        <tr r="D40" s="2"/>
        <tr r="G3" s="14"/>
        <tr r="E25" s="2"/>
        <tr r="F13" s="9"/>
        <tr r="B41" s="2"/>
        <tr r="B7" s="11"/>
        <tr r="F19" s="9"/>
        <tr r="D8" s="9"/>
        <tr r="B37" s="2"/>
        <tr r="E56" s="14"/>
        <tr r="G43" s="9"/>
        <tr r="D46" s="2"/>
        <tr r="H7" s="11"/>
        <tr r="E39" s="11"/>
        <tr r="F16" s="9"/>
        <tr r="H17" s="14"/>
        <tr r="C10" s="9"/>
        <tr r="G25" s="14"/>
        <tr r="D32" s="14"/>
        <tr r="C36" s="9"/>
        <tr r="D21" s="9"/>
        <tr r="E29" s="14"/>
        <tr r="H18" s="14"/>
        <tr r="D42" s="14"/>
        <tr r="D26" s="9"/>
        <tr r="D41" s="9"/>
        <tr r="C15" s="5"/>
        <tr r="B46" s="2"/>
        <tr r="C18" s="5"/>
        <tr r="C22" s="2"/>
        <tr r="G18" s="9"/>
        <tr r="D4" s="2"/>
        <tr r="C28" s="9"/>
        <tr r="G37" s="2"/>
        <tr r="D56" s="14"/>
        <tr r="F10" s="11"/>
        <tr r="D19" s="9"/>
        <tr r="G19" s="9"/>
        <tr r="D28" s="14"/>
        <tr r="B8" s="11"/>
        <tr r="E28" s="2"/>
        <tr r="B19" s="5"/>
        <tr r="D30" s="14"/>
        <tr r="D28" s="9"/>
        <tr r="G28" s="14"/>
        <tr r="J38" s="5"/>
        <tr r="G20" s="2"/>
        <tr r="J5" s="2"/>
        <tr r="B25" s="2"/>
        <tr r="F8" s="11"/>
        <tr r="H29" s="14"/>
        <tr r="B3" s="11"/>
        <tr r="J42" s="2"/>
        <tr r="B30" s="11"/>
        <tr r="G28" s="9"/>
        <tr r="D29" s="2"/>
        <tr r="G36" s="2"/>
        <tr r="D11" s="9"/>
        <tr r="D10" s="9"/>
        <tr r="B13" s="5"/>
        <tr r="C32" s="9"/>
        <tr r="G40" s="14"/>
        <tr r="G15" s="14"/>
        <tr r="H5" s="11"/>
        <tr r="G5" s="14"/>
        <tr r="G32" s="9"/>
        <tr r="H30" s="14"/>
        <tr r="B22" s="2"/>
        <tr r="E46" s="2"/>
        <tr r="B10" s="2"/>
        <tr r="G13" s="9"/>
        <tr r="J44" s="2"/>
        <tr r="D17" s="5"/>
        <tr r="G34" s="2"/>
        <tr r="G30" s="9"/>
        <tr r="H38" s="14"/>
        <tr r="B18" s="2"/>
        <tr r="D12" s="14"/>
        <tr r="G4" s="9"/>
        <tr r="G36" s="9"/>
        <tr r="D33" s="9"/>
        <tr r="J18" s="2"/>
        <tr r="D54" s="14"/>
        <tr r="C44" s="9"/>
        <tr r="E19" s="2"/>
        <tr r="B15" s="2"/>
        <tr r="D16" s="14"/>
        <tr r="J29" s="2"/>
        <tr r="J28" s="2"/>
        <tr r="G19" s="2"/>
        <tr r="G45" s="9"/>
        <tr r="C45" s="9"/>
        <tr r="D33" s="14"/>
        <tr r="E20" s="2"/>
        <tr r="C30" s="9"/>
        <tr r="J22" s="2"/>
        <tr r="G32" s="14"/>
        <tr r="B11" s="2"/>
        <tr r="D42" s="2"/>
        <tr r="H21" s="14"/>
        <tr r="H8" s="11"/>
        <tr r="G21" s="9"/>
        <tr r="E23" s="2"/>
        <tr r="D40" s="9"/>
        <tr r="G3" s="9"/>
        <tr r="B34" s="2"/>
        <tr r="E41" s="2"/>
        <tr r="B19" s="2"/>
        <tr r="J4" s="2"/>
        <tr r="F39" s="2"/>
        <tr r="F15" s="7"/>
        <tr r="G14" s="11"/>
        <tr r="G52" s="11"/>
        <tr r="G51" s="11"/>
        <tr r="G32" s="11"/>
        <tr r="G46" s="11"/>
        <tr r="G29" s="11"/>
        <tr r="G35" s="11"/>
        <tr r="G25" s="11"/>
        <tr r="F34" s="5"/>
        <tr r="B32" s="4"/>
        <tr r="B29" s="13"/>
        <tr r="G29" s="13"/>
        <tr r="H29" s="13"/>
        <tr r="C29" s="13"/>
        <tr r="C24" s="11"/>
        <tr r="E24" s="11"/>
        <tr r="H24" s="11"/>
        <tr r="F24" s="11"/>
        <tr r="C29" s="5"/>
        <tr r="G29" s="5"/>
        <tr r="I29" s="5"/>
        <tr r="F29" s="5"/>
        <tr r="D29" s="5"/>
        <tr r="E29" s="5"/>
        <tr r="J29" s="5"/>
        <tr r="G21" s="5"/>
        <tr r="G27" s="5"/>
        <tr r="G25" s="5"/>
        <tr r="F24" s="2"/>
        <tr r="F11" s="2"/>
        <tr r="F34" s="2"/>
        <tr r="F47" s="2"/>
        <tr r="F3" s="2"/>
        <tr r="F51" s="7"/>
        <tr r="F43" s="2"/>
        <tr r="J27" s="5"/>
        <tr r="E27" s="5"/>
        <tr r="D24" s="13"/>
        <tr r="B25" s="13"/>
        <tr r="E24" s="13"/>
        <tr r="H18" s="11"/>
        <tr r="B27" s="13"/>
        <tr r="B22" s="13"/>
        <tr r="C21" s="13"/>
        <tr r="H27" s="13"/>
        <tr r="E25" s="13"/>
        <tr r="F21" s="13"/>
        <tr r="H56" s="11"/>
        <tr r="B5" s="1"/>
        <tr r="A22" s="1"/>
        <tr r="A24" s="1"/>
        <tr r="B18" s="1"/>
        <tr r="B8" s="1"/>
        <tr r="A8" s="1"/>
        <tr r="A10" s="1"/>
        <tr r="B11" s="1"/>
        <tr r="B2" s="1"/>
        <tr r="A13" s="1"/>
        <tr r="A9" s="1"/>
        <tr r="A6" s="1"/>
        <tr r="A15" s="1"/>
        <tr r="A21" s="1"/>
        <tr r="A4" s="1"/>
        <tr r="F17" s="11"/>
        <tr r="B31" s="4"/>
        <tr r="G42" s="11"/>
        <tr r="F29" s="13"/>
        <tr r="F33" s="5"/>
        <tr r="F14" s="5"/>
        <tr r="F8" s="7"/>
        <tr r="G15" s="11"/>
        <tr r="G22" s="11"/>
        <tr r="G47" s="11"/>
        <tr r="G31" s="11"/>
        <tr r="B37" s="4"/>
        <tr r="F51" s="4"/>
        <tr r="F55" s="4"/>
        <tr r="F44" s="4"/>
        <tr r="F40" s="4"/>
        <tr r="F34" s="4"/>
        <tr r="F17" s="4"/>
        <tr r="F25" s="4"/>
        <tr r="G26" s="5"/>
        <tr r="H16" s="11"/>
        <tr r="F31" s="2"/>
        <tr r="F37" s="2"/>
        <tr r="B27" s="5"/>
        <tr r="G22" s="5"/>
        <tr r="F11" s="4"/>
        <tr r="B13" s="4"/>
        <tr r="C40" s="11"/>
        <tr r="C47" s="11"/>
        <tr r="F32" s="4"/>
        <tr r="F23" s="11"/>
        <tr r="D27" s="11"/>
        <tr r="F35" s="7"/>
        <tr r="G21" s="13"/>
        <tr r="H23" s="13"/>
        <tr r="D28" s="13"/>
        <tr r="C36" s="11"/>
        <tr r="C55" s="11"/>
        <tr r="F26" s="5"/>
        <tr r="F41" s="7"/>
        <tr r="F26" s="4"/>
        <tr r="F7" s="4"/>
        <tr r="B28" s="13"/>
        <tr r="H45" s="11"/>
        <tr r="E22" s="13"/>
        <tr r="F6" s="4"/>
        <tr r="E28" s="11"/>
        <tr r="F4" s="5"/>
        <tr r="B54" s="4"/>
        <tr r="G2" s="11"/>
        <tr r="H15" s="11"/>
        <tr r="E21" s="5"/>
        <tr r="G26" s="13"/>
        <tr r="G25" s="13"/>
        <tr r="E47" s="11"/>
        <tr r="B43" s="4"/>
        <tr r="F41" s="11"/>
        <tr r="F44" s="7"/>
        <tr r="A34" s="5"/>
        <tr r="B34" s="11"/>
        <tr r="F21" s="7"/>
        <tr r="D49" s="11"/>
        <tr r="B26" s="5"/>
        <tr r="F6" s="7"/>
        <tr r="A19" s="1"/>
        <tr r="A12" s="1"/>
        <tr r="A23" s="1"/>
        <tr r="A5" s="1"/>
        <tr r="A25" s="1"/>
        <tr r="A11" s="1"/>
        <tr r="A7" s="1"/>
        <tr r="A3" s="1"/>
        <tr r="A14" s="1"/>
        <tr r="A20" s="1"/>
        <tr r="B44" s="11"/>
        <tr r="F27" s="2"/>
        <tr r="F20" s="2"/>
        <tr r="F42" s="11"/>
        <tr r="H14" s="11"/>
        <tr r="D29" s="13"/>
        <tr r="F32" s="5"/>
        <tr r="F31" s="5"/>
        <tr r="F17" s="5"/>
        <tr r="B24" s="11"/>
        <tr r="F19" s="7"/>
        <tr r="F20" s="11"/>
        <tr r="F52" s="4"/>
        <tr r="H19" s="11"/>
        <tr r="F49" s="4"/>
        <tr r="F35" s="4"/>
        <tr r="F37" s="4"/>
        <tr r="B26" s="4"/>
        <tr r="G23" s="5"/>
        <tr r="D16" s="11"/>
        <tr r="F33" s="2"/>
        <tr r="F42" s="2"/>
        <tr r="B21" s="13"/>
        <tr r="E43" s="11"/>
        <tr r="C50" s="11"/>
        <tr r="E28" s="5"/>
        <tr r="C45" s="11"/>
        <tr r="F25" s="5"/>
        <tr r="C27" s="13"/>
        <tr r="E22" s="5"/>
        <tr r="F4" s="2"/>
        <tr r="F40" s="2"/>
        <tr r="C35" s="11"/>
        <tr r="F23" s="7"/>
        <tr r="B41" s="11"/>
        <tr r="F6" s="5"/>
        <tr r="F28" s="4"/>
        <tr r="F24" s="7"/>
        <tr r="A26" s="4"/>
        <tr r="E45" s="11"/>
        <tr r="A52" s="14"/>
        <tr r="F35" s="11"/>
        <tr r="A31" s="9"/>
        <tr r="F18" s="4"/>
        <tr r="G24" s="5"/>
        <tr r="I2" s="2"/>
        <tr r="F47" s="7"/>
        <tr r="A32" s="4"/>
        <tr r="D25" s="13"/>
        <tr r="F56" s="7"/>
        <tr r="F13" s="4"/>
        <tr r="F31" s="4"/>
        <tr r="H42" s="11"/>
        <tr r="E29" s="13"/>
        <tr r="F3" s="5"/>
        <tr r="F18" s="5"/>
        <tr r="F10" s="5"/>
        <tr r="F13" s="5"/>
        <tr r="G28" s="13"/>
        <tr r="D24" s="11"/>
        <tr r="B31" s="11"/>
        <tr r="F6" s="2"/>
        <tr r="D20" s="11"/>
        <tr r="F27" s="4"/>
        <tr r="B52" s="4"/>
        <tr r="F7" s="7"/>
        <tr r="B29" s="5"/>
        <tr r="F19" s="11"/>
        <tr r="B16" s="4"/>
        <tr r="B41" s="4"/>
        <tr r="F4" s="4"/>
        <tr r="F3" s="4"/>
        <tr r="B36" s="4"/>
        <tr r="F14" s="4"/>
        <tr r="B18" s="4"/>
        <tr r="F39" s="4"/>
        <tr r="E51" s="11"/>
        <tr r="F13" s="2"/>
        <tr r="F25" s="2"/>
        <tr r="F44" s="2"/>
        <tr r="F45" s="2"/>
        <tr r="F22" s="2"/>
        <tr r="D46" s="11"/>
        <tr r="H46" s="11"/>
        <tr r="C22" s="13"/>
        <tr r="E29" s="11"/>
        <tr r="D23" s="5"/>
        <tr r="H27" s="5"/>
        <tr r="D25" s="5"/>
        <tr r="D26" s="5"/>
        <tr r="H43" s="11"/>
        <tr r="F55" s="7"/>
        <tr r="F9" s="7"/>
        <tr r="F28" s="2"/>
        <tr r="C41" s="11"/>
        <tr r="C32" s="11"/>
        <tr r="F29" s="4"/>
        <tr r="C28" s="11"/>
        <tr r="C27" s="11"/>
        <tr r="C46" s="11"/>
        <tr r="C54" s="11"/>
        <tr r="C26" s="11"/>
        <tr r="H32" s="11"/>
        <tr r="B29" s="4"/>
        <tr r="E14" s="11"/>
        <tr r="I26" s="5"/>
        <tr r="F56" s="4"/>
        <tr r="F33" s="7"/>
        <tr r="F33" s="11"/>
        <tr r="E21" s="13"/>
        <tr r="E49" s="11"/>
        <tr r="E19" s="11"/>
        <tr r="F13" s="11"/>
        <tr r="F29" s="2"/>
        <tr r="H24" s="13"/>
        <tr r="C29" s="11"/>
        <tr r="C15" s="11"/>
        <tr r="C33" s="11"/>
        <tr r="I23" s="7"/>
        <tr r="E32" s="11"/>
        <tr r="D23" s="11"/>
        <tr r="I27" s="5"/>
        <tr r="D35" s="11"/>
        <tr r="H22" s="13"/>
        <tr r="C44" s="7"/>
        <tr r="H31" s="11"/>
        <tr r="F27" s="13"/>
        <tr r="F35" s="2"/>
        <tr r="E43" s="7"/>
        <tr r="B27" s="4"/>
        <tr r="C34" s="11"/>
        <tr r="J24" s="5"/>
        <tr r="F15" s="4"/>
        <tr r="F37" s="5"/>
        <tr r="F5" s="2"/>
        <tr r="E36" s="11"/>
        <tr r="A31" s="4"/>
        <tr r="C14" s="7"/>
        <tr r="J15" s="7"/>
        <tr r="B2" s="14"/>
        <tr r="A29" s="13"/>
        <tr r="C28" s="13"/>
        <tr r="J22" s="5"/>
        <tr r="F28" s="11"/>
        <tr r="G24" s="13"/>
        <tr r="G28" s="5"/>
        <tr r="B20" s="11"/>
        <tr r="F5" s="5"/>
        <tr r="F29" s="7"/>
        <tr r="D47" s="11"/>
        <tr r="E41" s="7"/>
        <tr r="J57" s="7"/>
        <tr r="A24" s="11"/>
        <tr r="F38" s="4"/>
        <tr r="G48" s="7"/>
        <tr r="H24" s="5"/>
        <tr r="A27" s="4"/>
        <tr r="H51" s="7"/>
        <tr r="E25" s="5"/>
        <tr r="H29" s="5"/>
        <tr r="C15" s="7"/>
        <tr r="H49" s="7"/>
        <tr r="D27" s="5"/>
        <tr r="J45" s="7"/>
        <tr r="I30" s="7"/>
        <tr r="F36" s="2"/>
        <tr r="D41" s="7"/>
        <tr r="A29" s="5"/>
        <tr r="H40" s="11"/>
        <tr r="B55" s="4"/>
        <tr r="D56" s="11"/>
        <tr r="G2" s="5"/>
        <tr r="B37" s="11"/>
        <tr r="A21" s="11"/>
        <tr r="E23" s="13"/>
        <tr r="F40" s="7"/>
        <tr r="C24" s="13"/>
        <tr r="B2" s="7"/>
        <tr r="E44" s="7"/>
        <tr r="A24" s="2"/>
        <tr r="J25" s="5"/>
        <tr r="A15" s="9"/>
        <tr r="D17" s="11"/>
        <tr r="D42" s="11"/>
        <tr r="C26" s="7"/>
        <tr r="F3" s="7"/>
        <tr r="E7" s="7"/>
        <tr r="E42" s="11"/>
        <tr r="B42" s="11"/>
        <tr r="F14" s="11"/>
        <tr r="C14" s="11"/>
        <tr r="F36" s="5"/>
        <tr r="F19" s="5"/>
        <tr r="F21" s="5"/>
        <tr r="F27" s="5"/>
        <tr r="F12" s="5"/>
        <tr r="F30" s="5"/>
        <tr r="F35" s="5"/>
        <tr r="F28" s="5"/>
        <tr r="F20" s="5"/>
        <tr r="F11" s="5"/>
        <tr r="H8" s="7"/>
        <tr r="G8" s="7"/>
        <tr r="D54" s="7"/>
        <tr r="J54" s="7"/>
        <tr r="F17" s="2"/>
        <tr r="E28" s="13"/>
        <tr r="F28" s="13"/>
        <tr r="F31" s="11"/>
        <tr r="E31" s="11"/>
        <tr r="J33" s="7"/>
        <tr r="E33" s="7"/>
        <tr r="D33" s="7"/>
        <tr r="F9" s="5"/>
        <tr r="F5" s="7"/>
        <tr r="J29" s="7"/>
        <tr r="G29" s="7"/>
        <tr r="F26" s="2"/>
        <tr r="E20" s="11"/>
        <tr r="J7" s="7"/>
        <tr r="G7" s="7"/>
        <tr r="D19" s="11"/>
        <tr r="C42" s="7"/>
        <tr r="F42" s="7"/>
        <tr r="J42" s="7"/>
        <tr r="H42" s="7"/>
        <tr r="B49" s="4"/>
        <tr r="F8" s="4"/>
        <tr r="F10" s="4"/>
        <tr r="B50" s="4"/>
        <tr r="B20" s="4"/>
        <tr r="B17" s="4"/>
        <tr r="B34" s="4"/>
        <tr r="B46" s="4"/>
        <tr r="B44" s="4"/>
        <tr r="F21" s="4"/>
        <tr r="B51" s="4"/>
        <tr r="F12" s="4"/>
        <tr r="F5" s="4"/>
        <tr r="B40" s="4"/>
        <tr r="B42" s="4"/>
        <tr r="B33" s="4"/>
        <tr r="F41" s="4"/>
        <tr r="F16" s="4"/>
        <tr r="F23" s="4"/>
        <tr r="F9" s="4"/>
        <tr r="B23" s="4"/>
        <tr r="C20" s="7"/>
        <tr r="C56" s="7"/>
        <tr r="C46" s="7"/>
        <tr r="C24" s="7"/>
        <tr r="C16" s="7"/>
        <tr r="C53" s="7"/>
        <tr r="C22" s="7"/>
        <tr r="C6" s="7"/>
        <tr r="C25" s="7"/>
        <tr r="C38" s="7"/>
        <tr r="C10" s="7"/>
        <tr r="D28" s="7"/>
        <tr r="D22" s="7"/>
        <tr r="D45" s="7"/>
        <tr r="D9" s="7"/>
        <tr r="D49" s="7"/>
        <tr r="D55" s="7"/>
        <tr r="D12" s="7"/>
        <tr r="D14" s="7"/>
        <tr r="D47" s="7"/>
        <tr r="D43" s="7"/>
        <tr r="D46" s="7"/>
        <tr r="B51" s="11"/>
        <tr r="D51" s="11"/>
        <tr r="E16" s="11"/>
        <tr r="F16" s="11"/>
        <tr r="J13" s="7"/>
        <tr r="J26" s="7"/>
        <tr r="J6" s="7"/>
        <tr r="J38" s="7"/>
        <tr r="J44" s="7"/>
        <tr r="J20" s="7"/>
        <tr r="J31" s="7"/>
        <tr r="J39" s="7"/>
        <tr r="J9" s="7"/>
        <tr r="J23" s="7"/>
        <tr r="J14" s="7"/>
        <tr r="J36" s="7"/>
        <tr r="F41" s="2"/>
        <tr r="F19" s="2"/>
        <tr r="F10" s="2"/>
        <tr r="F23" s="2"/>
        <tr r="F32" s="2"/>
        <tr r="F8" s="2"/>
        <tr r="F21" s="2"/>
        <tr r="F46" s="2"/>
        <tr r="B46" s="11"/>
        <tr r="F46" s="11"/>
        <tr r="E46" s="11"/>
        <tr r="F38" s="2"/>
        <tr r="D21" s="13"/>
        <tr r="D27" s="13"/>
        <tr r="G23" s="13"/>
        <tr r="B29" s="11"/>
        <tr r="D16" s="7"/>
        <tr r="C27" s="5"/>
        <tr r="D22" s="5"/>
        <tr r="H22" s="5"/>
        <tr r="B43" s="11"/>
        <tr r="F15" s="2"/>
        <tr r="F30" s="7"/>
        <tr r="C49" s="7"/>
        <tr r="C48" s="7"/>
        <tr r="H53" s="7"/>
        <tr r="E29" s="7"/>
        <tr r="G9" s="7"/>
        <tr r="D57" s="7"/>
        <tr r="D29" s="7"/>
        <tr r="E13" s="7"/>
        <tr r="F28" s="7"/>
        <tr r="H2" s="2"/>
        <tr r="C25" s="11"/>
        <tr r="C43" s="11"/>
        <tr r="C49" s="11"/>
        <tr r="C51" s="11"/>
        <tr r="C52" s="11"/>
        <tr r="I14" s="7"/>
        <tr r="I36" s="7"/>
        <tr r="I17" s="7"/>
        <tr r="I45" s="7"/>
        <tr r="B47" s="4"/>
        <tr r="C16" s="11"/>
        <tr r="C44" s="11"/>
        <tr r="C53" s="11"/>
        <tr r="C56" s="11"/>
        <tr r="C31" s="11"/>
        <tr r="C17" s="11"/>
        <tr r="C20" s="11"/>
        <tr r="C37" s="11"/>
        <tr r="C18" s="11"/>
        <tr r="C22" s="11"/>
        <tr r="I32" s="7"/>
        <tr r="I49" s="7"/>
        <tr r="I54" s="7"/>
        <tr r="I38" s="7"/>
        <tr r="I8" s="7"/>
        <tr r="I6" s="7"/>
        <tr r="I10" s="7"/>
        <tr r="I35" s="7"/>
        <tr r="F8" s="5"/>
        <tr r="B32" s="11"/>
        <tr r="D32" s="11"/>
        <tr r="G51" s="7"/>
        <tr r="E24" s="5"/>
        <tr r="E23" s="11"/>
        <tr r="I24" s="5"/>
        <tr r="F23" s="5"/>
        <tr r="F22" s="5"/>
        <tr r="H54" s="7"/>
        <tr r="B26" s="13"/>
        <tr r="J28" s="5"/>
        <tr r="H28" s="13"/>
        <tr r="E41" s="11"/>
        <tr r="C12" s="7"/>
        <tr r="C23" s="5"/>
        <tr r="F49" s="7"/>
        <tr r="E22" s="7"/>
        <tr r="D14" s="11"/>
        <tr r="D7" s="7"/>
        <tr r="A14" s="9"/>
        <tr r="B28" s="5"/>
        <tr r="F9" s="2"/>
        <tr r="B24" s="4"/>
        <tr r="E48" s="7"/>
        <tr r="F30" s="2"/>
        <tr r="C51" s="7"/>
        <tr r="J11" s="7"/>
        <tr r="A13" s="4"/>
        <tr r="C13" s="11"/>
        <tr r="C19" s="11"/>
        <tr r="C38" s="11"/>
        <tr r="I57" s="7"/>
        <tr r="I16" s="7"/>
        <tr r="I18" s="7"/>
        <tr r="I48" s="7"/>
        <tr r="I43" s="7"/>
        <tr r="F32" s="11"/>
        <tr r="H37" s="7"/>
        <tr r="E35" s="7"/>
        <tr r="B14" s="11"/>
        <tr r="I23" s="5"/>
        <tr r="F16" s="5"/>
        <tr r="F7" s="5"/>
        <tr r="F54" s="7"/>
        <tr r="E26" s="13"/>
        <tr r="F30" s="4"/>
        <tr r="E15" s="7"/>
        <tr r="I22" s="5"/>
        <tr r="J52" s="7"/>
        <tr r="D31" s="11"/>
        <tr r="C43" s="7"/>
        <tr r="B45" s="11"/>
        <tr r="C42" s="11"/>
        <tr r="E50" s="7"/>
        <tr r="F14" s="2"/>
        <tr r="G23" s="7"/>
        <tr r="I46" s="7"/>
        <tr r="I31" s="7"/>
        <tr r="F38" s="5"/>
        <tr r="F24" s="5"/>
        <tr r="G50" s="7"/>
        <tr r="H26" s="13"/>
        <tr r="F54" s="4"/>
        <tr r="F45" s="4"/>
        <tr r="F7" s="2"/>
        <tr r="H21" s="5"/>
        <tr r="A42" s="11"/>
        <tr r="H52" s="7"/>
        <tr r="E30" s="7"/>
        <tr r="A14" s="11"/>
        <tr r="J8" s="7"/>
        <tr r="F48" s="4"/>
        <tr r="F55" s="11"/>
        <tr r="E24" s="7"/>
        <tr r="B25" s="11"/>
        <tr r="F15" s="5"/>
        <tr r="A23" s="4"/>
        <tr r="B26" s="11"/>
        <tr r="D24" s="5"/>
        <tr r="G31" s="7"/>
        <tr r="F2" s="5"/>
        <tr r="A8" s="7"/>
        <tr r="A54" s="7"/>
        <tr r="D10" s="7"/>
        <tr r="F47" s="4"/>
        <tr r="A5" s="4"/>
        <tr r="A17" s="2"/>
        <tr r="A28" s="13"/>
        <tr r="H36" s="11"/>
        <tr r="E12" s="7"/>
        <tr r="F50" s="4"/>
        <tr r="D29" s="11"/>
        <tr r="F12" s="2"/>
        <tr r="B56" s="4"/>
        <tr r="A6" s="11"/>
        <tr r="H46" s="7"/>
        <tr r="F50" s="11"/>
        <tr r="C21" s="5"/>
        <tr r="B21" s="5"/>
        <tr r="G15" s="7"/>
        <tr r="A31" s="11"/>
        <tr r="D13" s="11"/>
        <tr r="B49" s="11"/>
        <tr r="A6" s="9"/>
        <tr r="A6" s="2"/>
        <tr r="A7" s="4"/>
        <tr r="A22" s="9"/>
        <tr r="D37" s="7"/>
        <tr r="B23" s="11"/>
        <tr r="I28" s="5"/>
        <tr r="C22" s="5"/>
        <tr r="D23" s="7"/>
        <tr r="B16" s="11"/>
        <tr r="D26" s="7"/>
        <tr r="I44" s="7"/>
        <tr r="J21" s="5"/>
        <tr r="A39" s="2"/>
        <tr r="E17" s="7"/>
        <tr r="F18" s="2"/>
        <tr r="F10" s="7"/>
        <tr r="F38" s="11"/>
        <tr r="B35" s="4"/>
        <tr r="H48" s="7"/>
        <tr r="E27" s="13"/>
        <tr r="F16" s="2"/>
        <tr r="B19" s="4"/>
        <tr r="A20" s="14"/>
        <tr r="E54" s="11"/>
        <tr r="B23" s="5"/>
        <tr r="A20" s="9"/>
        <tr r="C2" s="7"/>
        <tr r="A12" s="2"/>
        <tr r="F2" s="2"/>
        <tr r="G11" s="7"/>
        <tr r="H44" s="11"/>
        <tr r="J23" s="5"/>
        <tr r="H10" s="7"/>
        <tr r="F34" s="7"/>
        <tr r="A34" s="7"/>
        <tr r="E17" s="11"/>
        <tr r="G27" s="13"/>
        <tr r="F15" s="11"/>
        <tr r="A35" s="13"/>
        <tr r="A51" s="7"/>
        <tr r="E38" s="7"/>
        <tr r="A41" s="7"/>
        <tr r="A43" s="14"/>
        <tr r="A46" s="9"/>
        <tr r="A4" s="4"/>
        <tr r="A6" s="5"/>
        <tr r="A43" s="2"/>
        <tr r="D37" s="11"/>
        <tr r="A44" s="14"/>
        <tr r="H56" s="7"/>
        <tr r="A33" s="7"/>
        <tr r="F2" s="14"/>
        <tr r="A26" s="2"/>
        <tr r="A9" s="11"/>
        <tr r="E26" s="5"/>
        <tr r="D39" s="7"/>
        <tr r="F19" s="4"/>
        <tr r="D41" s="11"/>
        <tr r="B28" s="4"/>
        <tr r="D20" s="7"/>
        <tr r="H15" s="7"/>
        <tr r="E34" s="11"/>
        <tr r="F56" s="11"/>
        <tr r="F20" s="4"/>
        <tr r="I53" s="7"/>
        <tr r="H21" s="7"/>
        <tr r="D54" s="11"/>
        <tr r="D34" s="11"/>
        <tr r="H55" s="11"/>
        <tr r="F24" s="4"/>
        <tr r="F38" s="7"/>
        <tr r="D26" s="13"/>
        <tr r="E45" s="7"/>
        <tr r="G53" s="7"/>
        <tr r="G26" s="7"/>
        <tr r="B53" s="4"/>
        <tr r="F42" s="4"/>
        <tr r="F45" s="7"/>
        <tr r="F43" s="4"/>
        <tr r="E39" s="7"/>
        <tr r="B14" s="4"/>
        <tr r="B25" s="4"/>
        <tr r="A7" s="7"/>
        <tr r="F46" s="7"/>
        <tr r="H2" s="9"/>
        <tr r="F18" s="11"/>
        <tr r="H49" s="11"/>
        <tr r="F13" s="7"/>
        <tr r="F46" s="4"/>
        <tr r="H17" s="11"/>
        <tr r="A19" s="14"/>
        <tr r="G42" s="7"/>
        <tr r="A42" s="7"/>
        <tr r="A37" s="9"/>
        <tr r="C24" s="5"/>
        <tr r="A16" s="11"/>
        <tr r="A3" s="2"/>
        <tr r="A38" s="2"/>
        <tr r="H12" s="7"/>
        <tr r="H52" s="11"/>
        <tr r="E50" s="11"/>
        <tr r="H32" s="7"/>
        <tr r="E22" s="11"/>
        <tr r="H50" s="7"/>
        <tr r="F20" s="7"/>
        <tr r="I20" s="7"/>
        <tr r="H14" s="7"/>
        <tr r="F24" s="13"/>
        <tr r="I28" s="7"/>
        <tr r="D23" s="13"/>
        <tr r="F18" s="7"/>
        <tr r="F22" s="11"/>
        <tr r="C25" s="13"/>
        <tr r="H25" s="5"/>
        <tr r="E53" s="7"/>
        <tr r="A32" s="11"/>
        <tr r="F49" s="11"/>
        <tr r="H35" s="11"/>
        <tr r="C25" s="5"/>
        <tr r="B50" s="11"/>
        <tr r="A31" s="14"/>
        <tr r="E46" s="7"/>
        <tr r="C28" s="5"/>
        <tr r="F16" s="7"/>
        <tr r="F23" s="13"/>
        <tr r="F25" s="7"/>
        <tr r="F26" s="11"/>
        <tr r="A27" s="5"/>
        <tr r="F27" s="7"/>
        <tr r="A27" s="7"/>
        <tr r="H54" s="11"/>
        <tr r="F45" s="11"/>
        <tr r="G38" s="7"/>
        <tr r="A10" s="5"/>
        <tr r="E56" s="7"/>
        <tr r="A8" s="14"/>
        <tr r="A35" s="2"/>
        <tr r="D40" s="11"/>
        <tr r="H20" s="11"/>
        <tr r="A54" s="4"/>
        <tr r="A9" s="5"/>
        <tr r="A9" s="13"/>
        <tr r="A5" s="7"/>
        <tr r="A29" s="7"/>
        <tr r="A19" s="7"/>
        <tr r="A20" s="11"/>
        <tr r="A31" s="13"/>
        <tr r="A52" s="4"/>
        <tr r="F37" s="7"/>
        <tr r="C23" s="11"/>
        <tr r="D35" s="7"/>
        <tr r="J35" s="7"/>
        <tr r="I25" s="5"/>
        <tr r="B35" s="11"/>
        <tr r="H25" s="13"/>
        <tr r="D22" s="13"/>
        <tr r="F36" s="4"/>
        <tr r="D44" s="7"/>
        <tr r="D15" s="7"/>
        <tr r="B22" s="5"/>
        <tr r="B22" s="4"/>
        <tr r="B15" s="4"/>
        <tr r="G16" s="7"/>
        <tr r="E33" s="11"/>
        <tr r="E38" s="11"/>
        <tr r="E13" s="11"/>
        <tr r="H39" s="7"/>
        <tr r="I9" s="7"/>
        <tr r="H24" s="7"/>
        <tr r="D22" s="11"/>
        <tr r="H21" s="13"/>
        <tr r="G21" s="7"/>
        <tr r="H38" s="7"/>
        <tr r="B25" s="5"/>
        <tr r="F25" s="11"/>
        <tr r="A38" s="9"/>
        <tr r="E18" s="7"/>
        <tr r="B23" s="13"/>
        <tr r="C26" s="5"/>
        <tr r="E25" s="11"/>
        <tr r="F51" s="11"/>
        <tr r="D53" s="7"/>
        <tr r="A8" s="5"/>
        <tr r="A29" s="4"/>
        <tr r="F53" s="11"/>
        <tr r="F54" s="11"/>
        <tr r="A37" s="7"/>
        <tr r="A23" s="11"/>
        <tr r="E14" s="7"/>
        <tr r="B24" s="13"/>
        <tr r="H34" s="11"/>
        <tr r="H51" s="11"/>
        <tr r="F22" s="4"/>
        <tr r="F33" s="4"/>
        <tr r="F22" s="13"/>
        <tr r="A42" s="4"/>
        <tr r="E25" s="7"/>
        <tr r="B19" s="11"/>
        <tr r="F53" s="4"/>
        <tr r="J25" s="7"/>
        <tr r="H44" s="7"/>
        <tr r="E16" s="7"/>
        <tr r="E6" s="7"/>
        <tr r="F34" s="11"/>
        <tr r="D56" s="7"/>
        <tr r="E37" s="11"/>
        <tr r="D15" s="11"/>
        <tr r="F11" s="7"/>
        <tr r="H22" s="7"/>
        <tr r="B45" s="4"/>
        <tr r="G6" s="7"/>
        <tr r="B38" s="4"/>
        <tr r="A17" s="13"/>
        <tr r="H26" s="11"/>
        <tr r="G47" s="7"/>
        <tr r="A19" s="11"/>
        <tr r="F36" s="7"/>
        <tr r="E28" s="7"/>
        <tr r="D43" s="11"/>
        <tr r="A24" s="14"/>
        <tr r="G25" s="7"/>
        <tr r="H29" s="11"/>
        <tr r="J10" s="7"/>
        <tr r="A2" s="4"/>
        <tr r="A37" s="14"/>
        <tr r="F50" s="7"/>
        <tr r="B54" s="11"/>
        <tr r="A12" s="11"/>
        <tr r="A20" s="5"/>
        <tr r="A5" s="5"/>
        <tr r="D2" s="7"/>
        <tr r="A51" s="11"/>
        <tr r="A13" s="2"/>
        <tr r="A35" s="9"/>
        <tr r="A7" s="13"/>
        <tr r="A46" s="11"/>
        <tr r="G52" s="7"/>
        <tr r="H41" s="11"/>
        <tr r="D26" s="11"/>
        <tr r="G43" s="7"/>
        <tr r="E23" s="5"/>
        <tr r="H26" s="5"/>
        <tr r="B24" s="5"/>
        <tr r="G12" s="7"/>
        <tr r="F26" s="7"/>
        <tr r="E55" s="7"/>
        <tr r="E21" s="7"/>
        <tr r="B36" s="11"/>
        <tr r="D36" s="11"/>
        <tr r="C2" s="11"/>
        <tr r="F52" s="11"/>
        <tr r="I56" s="7"/>
        <tr r="F17" s="7"/>
        <tr r="I22" s="7"/>
        <tr r="F27" s="11"/>
        <tr r="E47" s="7"/>
        <tr r="E35" s="11"/>
        <tr r="I13" s="7"/>
        <tr r="I2" s="7"/>
        <tr r="A11" s="4"/>
        <tr r="F44" s="11"/>
        <tr r="G22" s="7"/>
        <tr r="B18" s="11"/>
        <tr r="H6" s="7"/>
        <tr r="A46" s="14"/>
        <tr r="G18" s="7"/>
        <tr r="C26" s="13"/>
        <tr r="F26" s="13"/>
        <tr r="F12" s="7"/>
        <tr r="F25" s="13"/>
        <tr r="H30" s="7"/>
        <tr r="B56" s="11"/>
        <tr r="H11" s="7"/>
        <tr r="B55" s="11"/>
        <tr r="I21" s="5"/>
        <tr r="E2" s="5"/>
        <tr r="F48" s="7"/>
        <tr r="H18" s="7"/>
        <tr r="G22" s="13"/>
        <tr r="E18" s="11"/>
        <tr r="C23" s="13"/>
        <tr r="F14" s="7"/>
        <tr r="G20" s="7"/>
        <tr r="E52" s="11"/>
        <tr r="E9" s="7"/>
        <tr r="H25" s="7"/>
        <tr r="A21" s="13"/>
        <tr r="H27" s="11"/>
        <tr r="F36" s="11"/>
        <tr r="A36" s="11"/>
        <tr r="A22" s="5"/>
        <tr r="E2" s="9"/>
        <tr r="A27" s="2"/>
        <tr r="A38" s="4"/>
        <tr r="A45" s="2"/>
        <tr r="F43" s="11"/>
        <tr r="A43" s="11"/>
        <tr r="H57" s="7"/>
        <tr r="H37" s="11"/>
        <tr r="D53" s="11"/>
        <tr r="D44" s="11"/>
        <tr r="A47" s="2"/>
        <tr r="G44" s="7"/>
        <tr r="A44" s="7"/>
        <tr r="A21" s="7"/>
        <tr r="G56" s="7"/>
        <tr r="G24" s="7"/>
        <tr r="A24" s="7"/>
        <tr r="A41" s="11"/>
        <tr r="A40" s="4"/>
        <tr r="E49" s="7"/>
        <tr r="F37" s="11"/>
        <tr r="A23" s="14"/>
        <tr r="I2" s="5"/>
        <tr r="A6" s="13"/>
        <tr r="B22" s="11"/>
        <tr r="A11" s="11"/>
        <tr r="D28" s="5"/>
        <tr r="H23" s="5"/>
        <tr r="H22" s="11"/>
        <tr r="E36" s="7"/>
        <tr r="A37" s="13"/>
        <tr r="E57" s="7"/>
        <tr r="E26" s="11"/>
        <tr r="A18" s="13"/>
        <tr r="B52" s="11"/>
        <tr r="H38" s="11"/>
        <tr r="F57" s="7"/>
        <tr r="A18" s="11"/>
        <tr r="H28" s="11"/>
        <tr r="A37" s="5"/>
        <tr r="B17" s="11"/>
        <tr r="H45" s="7"/>
        <tr r="A2" s="13"/>
        <tr r="A20" s="4"/>
        <tr r="A16" s="2"/>
        <tr r="A50" s="7"/>
        <tr r="A24" s="4"/>
        <tr r="A3" s="7"/>
        <tr r="F43" s="7"/>
        <tr r="A40" s="2"/>
        <tr r="A33" s="13"/>
        <tr r="C2" s="14"/>
        <tr r="B2" s="4"/>
        <tr r="B2" s="9"/>
        <tr r="A3" s="14"/>
        <tr r="A18" s="7"/>
        <tr r="B38" s="11"/>
        <tr r="A41" s="14"/>
        <tr r="D50" s="11"/>
        <tr r="H43" s="7"/>
        <tr r="E40" s="11"/>
        <tr r="F31" s="7"/>
        <tr r="D52" s="11"/>
        <tr r="A53" s="14"/>
        <tr r="H9" s="7"/>
        <tr r="D25" s="11"/>
        <tr r="A14" s="14"/>
        <tr r="A10" s="14"/>
        <tr r="D38" s="11"/>
        <tr r="A19" s="4"/>
        <tr r="A30" s="2"/>
        <tr r="B53" s="11"/>
        <tr r="F2" s="9"/>
        <tr r="E2" s="14"/>
        <tr r="A18" s="14"/>
        <tr r="A35" s="14"/>
        <tr r="A35" s="7"/>
        <tr r="F29" s="11"/>
        <tr r="E32" s="7"/>
        <tr r="D28" s="11"/>
        <tr r="F39" s="7"/>
        <tr r="G13" s="7"/>
        <tr r="E27" s="11"/>
        <tr r="H28" s="5"/>
        <tr r="E44" s="11"/>
        <tr r="B13" s="11"/>
        <tr r="H53" s="11"/>
        <tr r="G45" s="7"/>
        <tr r="A35" s="11"/>
        <tr r="C2" s="2"/>
        <tr r="A36" s="13"/>
        <tr r="G14" s="7"/>
        <tr r="A33" s="4"/>
        <tr r="A12" s="9"/>
        <tr r="E55" s="11"/>
        <tr r="B28" s="11"/>
        <tr r="A57" s="14"/>
        <tr r="D21" s="5"/>
        <tr r="H17" s="7"/>
        <tr r="A5" s="9"/>
        <tr r="J26" s="5"/>
        <tr r="F2" s="13"/>
        <tr r="A18" s="9"/>
        <tr r="F47" s="11"/>
        <tr r="G28" s="7"/>
        <tr r="A8" s="2"/>
        <tr r="F2" s="4"/>
        <tr r="A28" s="5"/>
        <tr r="A15" s="7"/>
        <tr r="A47" s="9"/>
        <tr r="H23" s="7"/>
        <tr r="H50" s="11"/>
        <tr r="H28" s="7"/>
        <tr r="D55" s="11"/>
        <tr r="A40" s="7"/>
        <tr r="A35" s="5"/>
        <tr r="A9" s="4"/>
        <tr r="A48" s="14"/>
        <tr r="H13" s="7"/>
        <tr r="A10" s="4"/>
        <tr r="A32" s="5"/>
        <tr r="A29" s="11"/>
        <tr r="A16" s="4"/>
        <tr r="A13" s="5"/>
        <tr r="A41" s="4"/>
        <tr r="A28" s="4"/>
        <tr r="A51" s="4"/>
        <tr r="A16" s="7"/>
        <tr r="A2" s="5"/>
        <tr r="A3" s="11"/>
        <tr r="A31" s="5"/>
        <tr r="A27" s="9"/>
        <tr r="A39" s="14"/>
        <tr r="A5" s="14"/>
        <tr r="A55" s="11"/>
        <tr r="G2" s="13"/>
        <tr r="A32" s="2"/>
        <tr r="E52" s="7"/>
        <tr r="G55" s="7"/>
        <tr r="H47" s="11"/>
        <tr r="A14" s="7"/>
        <tr r="G46" s="7"/>
        <tr r="F22" s="7"/>
        <tr r="A6" s="4"/>
        <tr r="G2" s="4"/>
        <tr r="A22" s="4"/>
        <tr r="E15" s="11"/>
        <tr r="A50" s="14"/>
        <tr r="G57" s="7"/>
        <tr r="F40" s="11"/>
        <tr r="F52" s="7"/>
        <tr r="F32" s="7"/>
        <tr r="G17" s="7"/>
        <tr r="B40" s="11"/>
        <tr r="A5" s="2"/>
        <tr r="H36" s="7"/>
        <tr r="B33" s="11"/>
        <tr r="A35" s="4"/>
        <tr r="H20" s="7"/>
        <tr r="G32" s="7"/>
        <tr r="A39" s="7"/>
        <tr r="I2" s="4"/>
        <tr r="A16" s="14"/>
        <tr r="A34" s="14"/>
        <tr r="A5" s="13"/>
        <tr r="A3" s="5"/>
        <tr r="H26" s="7"/>
        <tr r="A38" s="7"/>
        <tr r="E10" s="7"/>
        <tr r="A27" s="14"/>
        <tr r="A14" s="5"/>
        <tr r="A8" s="4"/>
        <tr r="A33" s="5"/>
        <tr r="A43" s="4"/>
        <tr r="D45" s="11"/>
        <tr r="H25" s="11"/>
        <tr r="B47" s="11"/>
        <tr r="F2" s="11"/>
        <tr r="F53" s="7"/>
        <tr r="E11" s="7"/>
        <tr r="C2" s="4"/>
        <tr r="D33" s="11"/>
        <tr r="G10" s="7"/>
        <tr r="A26" s="7"/>
        <tr r="A15" s="13"/>
        <tr r="A17" s="14"/>
        <tr r="A29" s="9"/>
        <tr r="D2" s="14"/>
        <tr r="H47" s="7"/>
        <tr r="A39" s="4"/>
        <tr r="A7" s="2"/>
        <tr r="E2" s="13"/>
        <tr r="H2" s="7"/>
        <tr r="A4" s="11"/>
        <tr r="A56" s="4"/>
        <tr r="A56" s="7"/>
        <tr r="A32" s="9"/>
        <tr r="A36" s="5"/>
        <tr r="G49" s="7"/>
        <tr r="A49" s="7"/>
        <tr r="A38" s="13"/>
        <tr r="A23" s="5"/>
        <tr r="A52" s="11"/>
        <tr r="A44" s="9"/>
        <tr r="A4" s="9"/>
        <tr r="A14" s="4"/>
        <tr r="A4" s="5"/>
        <tr r="A13" s="11"/>
        <tr r="A56" s="14"/>
        <tr r="A14" s="2"/>
        <tr r="A12" s="4"/>
        <tr r="A15" s="2"/>
        <tr r="A47" s="11"/>
        <tr r="A12" s="7"/>
        <tr r="A29" s="2"/>
        <tr r="A25" s="9"/>
        <tr r="A50" s="11"/>
        <tr r="A30" s="4"/>
        <tr r="A12" s="5"/>
        <tr r="A13" s="14"/>
        <tr r="A8" s="11"/>
        <tr r="G2" s="9"/>
        <tr r="A9" s="2"/>
        <tr r="A10" s="9"/>
        <tr r="A49" s="4"/>
        <tr r="A7" s="9"/>
        <tr r="A34" s="2"/>
        <tr r="A24" s="9"/>
        <tr r="B15" s="11"/>
        <tr r="A44" s="4"/>
        <tr r="A23" s="7"/>
        <tr r="A44" s="11"/>
        <tr r="A13" s="13"/>
        <tr r="A49" s="14"/>
        <tr r="A34" s="9"/>
        <tr r="A12" s="14"/>
        <tr r="A2" s="14"/>
        <tr r="A15" s="11"/>
        <tr r="A25" s="11"/>
        <tr r="A7" s="5"/>
        <tr r="A20" s="13"/>
        <tr r="A9" s="14"/>
        <tr r="A22" s="11"/>
        <tr r="E2" s="2"/>
        <tr r="A25" s="13"/>
        <tr r="A9" s="7"/>
        <tr r="A42" s="14"/>
        <tr r="A5" s="11"/>
        <tr r="H2" s="5"/>
        <tr r="A31" s="2"/>
        <tr r="A40" s="9"/>
        <tr r="A30" s="13"/>
        <tr r="A3" s="4"/>
        <tr r="A45" s="7"/>
        <tr r="A10" s="13"/>
        <tr r="A6" s="14"/>
        <tr r="A17" s="5"/>
        <tr r="A8" s="9"/>
        <tr r="A11" s="5"/>
        <tr r="C2" s="13"/>
        <tr r="A54" s="14"/>
        <tr r="A37" s="2"/>
        <tr r="A19" s="9"/>
        <tr r="A25" s="5"/>
        <tr r="A22" s="7"/>
        <tr r="B2" s="2"/>
        <tr r="A11" s="9"/>
        <tr r="A24" s="5"/>
        <tr r="A45" s="14"/>
        <tr r="H2" s="13"/>
        <tr r="A29" s="14"/>
        <tr r="A19" s="5"/>
        <tr r="A17" s="4"/>
        <tr r="A45" s="11"/>
        <tr r="A16" s="9"/>
        <tr r="A34" s="4"/>
        <tr r="A47" s="7"/>
        <tr r="H2" s="11"/>
        <tr r="A49" s="11"/>
        <tr r="A18" s="4"/>
        <tr r="A47" s="14"/>
        <tr r="F2" s="7"/>
        <tr r="A8" s="13"/>
        <tr r="A23" s="2"/>
        <tr r="A46" s="2"/>
        <tr r="A36" s="9"/>
        <tr r="A26" s="9"/>
        <tr r="A12" s="13"/>
        <tr r="A28" s="11"/>
        <tr r="A55" s="7"/>
        <tr r="A38" s="11"/>
        <tr r="A13" s="7"/>
        <tr r="A30" s="11"/>
        <tr r="A15" s="14"/>
        <tr r="A3" s="9"/>
        <tr r="D2" s="5"/>
        <tr r="A40" s="11"/>
        <tr r="A23" s="13"/>
        <tr r="A21" s="5"/>
        <tr r="A4" s="2"/>
        <tr r="A38" s="5"/>
        <tr r="A53" s="7"/>
        <tr r="A40" s="14"/>
        <tr r="A30" s="5"/>
        <tr r="B27" s="11"/>
        <tr r="B2" s="11"/>
        <tr r="A48" s="11"/>
        <tr r="A22" s="2"/>
        <tr r="A41" s="2"/>
        <tr r="A45" s="9"/>
        <tr r="A23" s="9"/>
        <tr r="J2" s="2"/>
        <tr r="J2" s="5"/>
        <tr r="A2" s="9"/>
        <tr r="D2" s="11"/>
        <tr r="A32" s="13"/>
        <tr r="A36" s="7"/>
        <tr r="A52" s="7"/>
        <tr r="G2" s="7"/>
        <tr r="C2" s="9"/>
        <tr r="A33" s="2"/>
        <tr r="E20" s="7"/>
        <tr r="A11" s="14"/>
        <tr r="A7" s="11"/>
        <tr r="A33" s="14"/>
        <tr r="A30" s="14"/>
        <tr r="A21" s="2"/>
        <tr r="A47" s="4"/>
        <tr r="A15" s="4"/>
        <tr r="D2" s="2"/>
        <tr r="A37" s="4"/>
        <tr r="A54" s="11"/>
        <tr r="A11" s="7"/>
        <tr r="A25" s="14"/>
        <tr r="A2" s="7"/>
        <tr r="A34" s="11"/>
        <tr r="A30" s="7"/>
        <tr r="A39" s="9"/>
        <tr r="A53" s="11"/>
        <tr r="A33" s="11"/>
        <tr r="A26" s="13"/>
        <tr r="A10" s="7"/>
        <tr r="A46" s="4"/>
        <tr r="A19" s="13"/>
        <tr r="A26" s="5"/>
        <tr r="A17" s="11"/>
        <tr r="A26" s="14"/>
        <tr r="A28" s="7"/>
        <tr r="A28" s="2"/>
        <tr r="A42" s="9"/>
        <tr r="E56" s="11"/>
        <tr r="E2" s="4"/>
        <tr r="A10" s="11"/>
        <tr r="A7" s="14"/>
        <tr r="A32" s="7"/>
        <tr r="A20" s="2"/>
        <tr r="A3" s="13"/>
        <tr r="A21" s="14"/>
        <tr r="A46" s="7"/>
        <tr r="A43" s="9"/>
        <tr r="A38" s="14"/>
        <tr r="A17" s="7"/>
        <tr r="A53" s="4"/>
        <tr r="A4" s="13"/>
        <tr r="A16" s="5"/>
        <tr r="A16" s="13"/>
        <tr r="A6" s="7"/>
        <tr r="E2" s="11"/>
        <tr r="A31" s="7"/>
        <tr r="A51" s="14"/>
        <tr r="A37" s="11"/>
        <tr r="A36" s="2"/>
        <tr r="A30" s="9"/>
        <tr r="E2" s="7"/>
        <tr r="G2" s="2"/>
        <tr r="A2" s="11"/>
        <tr r="A43" s="7"/>
        <tr r="G2" s="14"/>
        <tr r="A15" s="5"/>
        <tr r="A25" s="4"/>
        <tr r="A20" s="7"/>
        <tr r="A18" s="2"/>
        <tr r="A41" s="9"/>
        <tr r="A28" s="14"/>
        <tr r="A34" s="13"/>
        <tr r="C2" s="5"/>
        <tr r="D2" s="4"/>
        <tr r="A27" s="11"/>
        <tr r="A22" s="14"/>
        <tr r="A25" s="7"/>
        <tr r="D2" s="13"/>
        <tr r="A39" s="11"/>
        <tr r="A2" s="2"/>
        <tr r="A48" s="4"/>
        <tr r="A36" s="4"/>
        <tr r="A26" s="11"/>
        <tr r="A57" s="7"/>
        <tr r="A56" s="11"/>
        <tr r="A36" s="14"/>
        <tr r="A14" s="13"/>
        <tr r="A18" s="5"/>
        <tr r="A19" s="2"/>
        <tr r="A42" s="2"/>
        <tr r="A33" s="9"/>
        <tr r="A28" s="9"/>
        <tr r="A55" s="4"/>
        <tr r="A55" s="14"/>
        <tr r="A50" s="4"/>
        <tr r="A11" s="13"/>
        <tr r="A48" s="7"/>
        <tr r="H2" s="14"/>
        <tr r="B2" s="13"/>
        <tr r="A10" s="2"/>
        <tr r="A27" s="13"/>
        <tr r="A13" s="9"/>
        <tr r="A11" s="2"/>
        <tr r="A17" s="9"/>
        <tr r="A24" s="13"/>
        <tr r="A9" s="9"/>
        <tr r="A21" s="4"/>
        <tr r="D2" s="9"/>
        <tr r="A45" s="4"/>
        <tr r="B2" s="5"/>
        <tr r="A22" s="13"/>
        <tr r="A32" s="14"/>
        <tr r="A25" s="2"/>
        <tr r="A44" s="2"/>
        <tr r="A21" s="9"/>
        <tr r="H2" s="4"/>
        <tr r="J2" s="4"/>
        <tr r="J2" s="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sebastienm" refreshedDate="42468.430826620373" backgroundQuery="1" createdVersion="3" refreshedVersion="5" minRefreshableVersion="3" recordCount="0" tupleCache="1" supportSubquery="1" supportAdvancedDrill="1">
  <cacheSource type="external" connectionId="1"/>
  <cacheFields count="9">
    <cacheField name="[Individus].[Lieu de naissance].[Lieu De Naissance 1]" caption="Lieu De Naissance 1" numFmtId="0" hierarchy="110" level="1">
      <sharedItems count="3">
        <s v="[Individus].[Lieu de naissance].[Lieu De Naissance 1].&amp;[2000]" c="Métropole"/>
        <s v="[Individus].[Lieu de naissance].[Lieu De Naissance 1].&amp;[1000]" c="Polynésie française"/>
        <s v="[Individus].[Lieu de naissance].[Lieu De Naissance 1].&amp;[5000]" c="Etranger"/>
      </sharedItems>
    </cacheField>
    <cacheField name="[Individus].[Dernier Diplôme Obtenu].[Dernier Diplôme Obtenu]" caption="Dernier Diplôme Obtenu" numFmtId="0" hierarchy="81" level="1">
      <sharedItems count="9">
        <s v="[Individus].[Dernier Diplôme Obtenu].&amp;[3]" c="CAP"/>
        <s v="[Individus].[Dernier Diplôme Obtenu].&amp;[5]" c="Bac général"/>
        <s v="[Individus].[Dernier Diplôme Obtenu].&amp;[1]" c="CEP"/>
        <s v="[Individus].[Dernier Diplôme Obtenu].&amp;[8]" c="2è ou 3è cycle universiataire"/>
        <s v="[Individus].[Dernier Diplôme Obtenu].&amp;[6]" c="Bac technologique"/>
        <s v="[Individus].[Dernier Diplôme Obtenu].&amp;[0]" c="Aucun diplôme"/>
        <s v="[Individus].[Dernier Diplôme Obtenu].&amp;[2]" c="BEPC"/>
        <s v="[Individus].[Dernier Diplôme Obtenu].&amp;[7]" c="1er cycle Universitaire"/>
        <s v="[Individus].[Dernier Diplôme Obtenu].&amp;[4]" c="BEP"/>
      </sharedItems>
    </cacheField>
    <cacheField name="[Individus].[Sexe].[Sexe]" caption="Sexe" numFmtId="0" hierarchy="126" level="1">
      <sharedItems count="2">
        <s v="[Individus].[Sexe].&amp;[1]" c="Hommes"/>
        <s v="[Individus].[Sexe].&amp;[2]" c="Femmes"/>
      </sharedItems>
    </cacheField>
    <cacheField name="[Individus].[Age quinquennal].[Age quinquennal 80]" caption="Age quinquennal 80" numFmtId="0" hierarchy="51" level="1">
      <sharedItems count="14">
        <s v="[Individus].[Age quinquennal].[Age quinquennal 80].&amp;[5]" c="25-29 ans"/>
        <s v="[Individus].[Age quinquennal].[Age quinquennal 80].&amp;[13]" c="65-69 ans"/>
        <s v="[Individus].[Age quinquennal].[Age quinquennal 80].&amp;[9]" c="45-49 ans"/>
        <s v="[Individus].[Age quinquennal].[Age quinquennal 80].&amp;[8]" c="40-44 ans"/>
        <s v="[Individus].[Age quinquennal].[Age quinquennal 80].&amp;[16]" c="80 ans et plus"/>
        <s v="[Individus].[Age quinquennal].[Age quinquennal 80].&amp;[10]" c="50-54 ans"/>
        <s v="[Individus].[Age quinquennal].[Age quinquennal 80].&amp;[12]" c="60-64 ans"/>
        <s v="[Individus].[Age quinquennal].[Age quinquennal 80].&amp;[11]" c="55-59 ans"/>
        <s v="[Individus].[Age quinquennal].[Age quinquennal 80].&amp;[3]" c="15-19 ans"/>
        <s v="[Individus].[Age quinquennal].[Age quinquennal 80].&amp;[14]" c="70-74 ans"/>
        <s v="[Individus].[Age quinquennal].[Age quinquennal 80].&amp;[4]" c="20-24 ans"/>
        <s v="[Individus].[Age quinquennal].[Age quinquennal 80].&amp;[7]" c="35-39 ans"/>
        <s v="[Individus].[Age quinquennal].[Age quinquennal 80].&amp;[6]" c="30-34 ans"/>
        <s v="[Individus].[Age quinquennal].[Age quinquennal 80].&amp;[15]" c="75-79 ans"/>
      </sharedItems>
    </cacheField>
    <cacheField name="[Geographie].[Subdivision].[Subdivision]" caption="Subdivision" numFmtId="0" hierarchy="42" level="1">
      <sharedItems count="5">
        <s v="[Geographie].[Subdivision].&amp;[3]" c="Marquises"/>
        <s v="[Geographie].[Subdivision].&amp;[4]" c="Australes"/>
        <s v="[Geographie].[Subdivision].&amp;[2]" c="Iles Sous-Le-Vent"/>
        <s v="[Geographie].[Subdivision].&amp;[5]" c="Tuamotu-Gambier"/>
        <s v="[Geographie].[Subdivision].&amp;[1]" c="Iles Du Vent"/>
      </sharedItems>
    </cacheField>
    <cacheField name="[Geographie].[Commune].[Commune]" caption="Commune" numFmtId="0" hierarchy="31" level="1">
      <sharedItems count="48">
        <s v="[Geographie].[Commune].&amp;[56]" c="Ua Huka"/>
        <s v="[Geographie].[Commune].&amp;[26]" c="Makemo"/>
        <s v="[Geographie].[Commune].&amp;[49]" c="Takaroa"/>
        <s v="[Geographie].[Commune].&amp;[41]" c="Rapa"/>
        <s v="[Geographie].[Commune].&amp;[55]" c="Tureia"/>
        <s v="[Geographie].[Commune].&amp;[54]" c="Tumaraa"/>
        <s v="[Geographie].[Commune].&amp;[28]" c="Maupiti"/>
        <s v="[Geographie].[Commune].&amp;[18]" c="Fatu Hiva"/>
        <s v="[Geographie].[Commune].&amp;[14]" c="Bora Bora"/>
        <s v="[Geographie].[Commune].&amp;[16]" c="Fakarava"/>
        <s v="[Geographie].[Commune].&amp;[32]" c="Nukutavake"/>
        <s v="[Geographie].[Commune].&amp;[46]" c="Tahuata"/>
        <s v="[Geographie].[Commune].&amp;[12]" c="Arue"/>
        <s v="[Geographie].[Commune].&amp;[48]" c="Taiarapu-Ouest"/>
        <s v="[Geographie].[Commune].&amp;[44]" c="Rurutu"/>
        <s v="[Geographie].[Commune].&amp;[20]" c="Hao"/>
        <s v="[Geographie].[Commune].&amp;[24]" c="Huahine"/>
        <s v="[Geographie].[Commune].&amp;[15]" c="Faaa"/>
        <s v="[Geographie].[Commune].&amp;[58]" c="Uturoa"/>
        <s v="[Geographie].[Commune].&amp;[29]" c="Moorea-Maiao"/>
        <s v="[Geographie].[Commune].&amp;[31]" c="Nuku Hiva"/>
        <s v="[Geographie].[Commune].&amp;[33]" c="Paea"/>
        <s v="[Geographie].[Commune].&amp;[57]" c="Ua Pou"/>
        <s v="[Geographie].[Commune].&amp;[37]" c="Pukapuka"/>
        <s v="[Geographie].[Commune].&amp;[40]" c="Rangiroa"/>
        <s v="[Geographie].[Commune].&amp;[38]" c="Punaauia"/>
        <s v="[Geographie].[Commune].&amp;[35]" c="Papeete"/>
        <s v="[Geographie].[Commune].&amp;[21]" c="Hikueru"/>
        <s v="[Geographie].[Commune].&amp;[23]" c="Hiva Oa"/>
        <s v="[Geographie].[Commune].&amp;[19]" c="Gambier"/>
        <s v="[Geographie].[Commune].&amp;[42]" c="Reao"/>
        <s v="[Geographie].[Commune].&amp;[13]" c="Arutua"/>
        <s v="[Geographie].[Commune].&amp;[25]" c="Mahina"/>
        <s v="[Geographie].[Commune].&amp;[34]" c="Papara"/>
        <s v="[Geographie].[Commune].&amp;[27]" c="Manihi"/>
        <s v="[Geographie].[Commune].&amp;[45]" c="Tahaa"/>
        <s v="[Geographie].[Commune].&amp;[51]" c="Tatakoto"/>
        <s v="[Geographie].[Commune].&amp;[47]" c="Taiarapu-Est"/>
        <s v="[Geographie].[Commune].&amp;[53]" c="Tubuai"/>
        <s v="[Geographie].[Commune].&amp;[30]" c="Napuka"/>
        <s v="[Geographie].[Commune].&amp;[36]" c="Pirae"/>
        <s v="[Geographie].[Commune].&amp;[39]" c="Raivavae"/>
        <s v="[Geographie].[Commune].&amp;[52]" c="Teva I Uta"/>
        <s v="[Geographie].[Commune].&amp;[11]" c="Anaa"/>
        <s v="[Geographie].[Commune].&amp;[50]" c="Taputapuatea"/>
        <s v="[Geographie].[Commune].&amp;[17]" c="Fangatau"/>
        <s v="[Geographie].[Commune].&amp;[43]" c="Rimatara"/>
        <s v="[Geographie].[Commune].&amp;[22]" c="Hitiaa O Te Ra"/>
      </sharedItems>
    </cacheField>
    <cacheField name="[Individus].[Age décennal].[Age décennal 80]" caption="Age décennal 80" numFmtId="0" hierarchy="49" level="1">
      <sharedItems count="8">
        <s v="[Individus].[Age décennal].[Age décennal 80].&amp;[1]" c="10-19 ans"/>
        <s v="[Individus].[Age décennal].[Age décennal 80].&amp;[6]" c="60-69 ans"/>
        <s v="[Individus].[Age décennal].[Age décennal 80].&amp;[3]" c="30-39 ans"/>
        <s v="[Individus].[Age décennal].[Age décennal 80].&amp;[8]" c="80 ans et plus"/>
        <s v="[Individus].[Age décennal].[Age décennal 80].&amp;[2]" c="20-29 ans"/>
        <s v="[Individus].[Age décennal].[Age décennal 80].&amp;[7]" c="70-79 ans"/>
        <s v="[Individus].[Age décennal].[Age décennal 80].&amp;[5]" c="50-59 ans"/>
        <s v="[Individus].[Age décennal].[Age décennal 80].&amp;[4]" c="40-49 ans"/>
      </sharedItems>
    </cacheField>
    <cacheField name="[Individus].[Niveau études].[Niveau études]" caption="Niveau études" numFmtId="0" hierarchy="121" level="1">
      <sharedItems count="6">
        <s v="[Individus].[Niveau études].&amp;[2]" c="Ecole primaire"/>
        <s v="[Individus].[Niveau études].&amp;[6]" c="Etudes supérieures (facultés, IUT..)."/>
        <s v="[Individus].[Niveau études].&amp;[5]" c="Lycée"/>
        <s v="[Individus].[Niveau études].&amp;[3]" c="Collège"/>
        <s v="[Individus].[Niveau études].&amp;[1]" c="Aucune scolarité"/>
        <s v="[Individus].[Niveau études].&amp;[4]" c="CAP-BEP"/>
      </sharedItems>
    </cacheField>
    <cacheField name="[Measures].[MeasuresLevel]" caption="MeasuresLevel" numFmtId="0" hierarchy="177">
      <sharedItems count="1">
        <s v="[Measures].[Individus de 15 ans et plus]" c="Individus de 15 ans et plus"/>
      </sharedItems>
    </cacheField>
  </cacheFields>
  <cacheHierarchies count="238">
    <cacheHierarchy uniqueName="[Entreprises].[Comas]" caption="Comas" attribute="1" defaultMemberUniqueName="[Entreprises].[Comas].[All]" allUniqueName="[Entreprises].[Comas].[All]" dimensionUniqueName="[Entreprises]" displayFolder="" count="2" unbalanced="0"/>
    <cacheHierarchy uniqueName="[Entreprises].[Comas Etab]" caption="Comas Etab" attribute="1" defaultMemberUniqueName="[Entreprises].[Comas Etab].[All]" allUniqueName="[Entreprises].[Comas Etab].[All]" dimensionUniqueName="[Entreprises]" displayFolder="" count="2" unbalanced="0"/>
    <cacheHierarchy uniqueName="[Entreprises].[Commune]" caption="Commune" attribute="1" defaultMemberUniqueName="[Entreprises].[Commune].[All]" allUniqueName="[Entreprises].[Commune].[All]" dimensionUniqueName="[Entreprises]" displayFolder="" count="2" unbalanced="0"/>
    <cacheHierarchy uniqueName="[Entreprises].[Commune Etab]" caption="Commune Etab" attribute="1" defaultMemberUniqueName="[Entreprises].[Commune Etab].[All]" allUniqueName="[Entreprises].[Commune Etab].[All]" dimensionUniqueName="[Entreprises]" displayFolder="" count="2" unbalanced="0"/>
    <cacheHierarchy uniqueName="[Entreprises].[Effectifs Ent]" caption="Effectifs Ent" attribute="1" defaultMemberUniqueName="[Entreprises].[Effectifs Ent].[All]" allUniqueName="[Entreprises].[Effectifs Ent].[All]" dimensionUniqueName="[Entreprises]" displayFolder="" count="2" unbalanced="0"/>
    <cacheHierarchy uniqueName="[Entreprises].[Effectifs Etab]" caption="Effectifs Etab" attribute="1" defaultMemberUniqueName="[Entreprises].[Effectifs Etab].[All]" allUniqueName="[Entreprises].[Effectifs Etab].[All]" dimensionUniqueName="[Entreprises]" displayFolder="" count="2" unbalanced="0"/>
    <cacheHierarchy uniqueName="[Entreprises].[FJur0]" caption="FJur0" attribute="1" defaultMemberUniqueName="[Entreprises].[FJur0].[All]" allUniqueName="[Entreprises].[FJur0].[All]" dimensionUniqueName="[Entreprises]" displayFolder="" count="2" unbalanced="0"/>
    <cacheHierarchy uniqueName="[Entreprises].[FJur1]" caption="FJur1" attribute="1" defaultMemberUniqueName="[Entreprises].[FJur1].[All]" allUniqueName="[Entreprises].[FJur1].[All]" dimensionUniqueName="[Entreprises]" displayFolder="" count="2" unbalanced="0"/>
    <cacheHierarchy uniqueName="[Entreprises].[FJur2]" caption="FJur2" attribute="1" defaultMemberUniqueName="[Entreprises].[FJur2].[All]" allUniqueName="[Entreprises].[FJur2].[All]" dimensionUniqueName="[Entreprises]" displayFolder="" count="2" unbalanced="0"/>
    <cacheHierarchy uniqueName="[Entreprises].[FJur3]" caption="FJur3" attribute="1" defaultMemberUniqueName="[Entreprises].[FJur3].[All]" allUniqueName="[Entreprises].[FJur3].[All]" dimensionUniqueName="[Entreprises]" displayFolder="" count="2" unbalanced="0"/>
    <cacheHierarchy uniqueName="[Entreprises].[Forme Juridique]" caption="Forme Juridique" defaultMemberUniqueName="[Entreprises].[Forme Juridique].[All]" allUniqueName="[Entreprises].[Forme Juridique].[All]" dimensionUniqueName="[Entreprises]" displayFolder="" count="5" unbalanced="0"/>
    <cacheHierarchy uniqueName="[Entreprises].[Geographie]" caption="Geographie" defaultMemberUniqueName="[Entreprises].[Geographie].[All]" allUniqueName="[Entreprises].[Geographie].[All]" dimensionUniqueName="[Entreprises]" displayFolder="" count="4" unbalanced="0"/>
    <cacheHierarchy uniqueName="[Entreprises].[Geographie Etab]" caption="Geographie Etab" defaultMemberUniqueName="[Entreprises].[Geographie Etab].[All]" allUniqueName="[Entreprises].[Geographie Etab].[All]" dimensionUniqueName="[Entreprises]" displayFolder="" count="4" unbalanced="0"/>
    <cacheHierarchy uniqueName="[Entreprises].[ICS]" caption="ICS" attribute="1" defaultMemberUniqueName="[Entreprises].[ICS].[All]" allUniqueName="[Entreprises].[ICS].[All]" dimensionUniqueName="[Entreprises]" displayFolder="" count="2" unbalanced="0"/>
    <cacheHierarchy uniqueName="[Entreprises].[NAF]" caption="NAF" defaultMemberUniqueName="[Entreprises].[NAF].[All]" allUniqueName="[Entreprises].[NAF].[All]" dimensionUniqueName="[Entreprises]" displayFolder="" count="6" unbalanced="0"/>
    <cacheHierarchy uniqueName="[Entreprises].[NAF Etab]" caption="NAF Etab" defaultMemberUniqueName="[Entreprises].[NAF Etab].[All]" allUniqueName="[Entreprises].[NAF Etab].[All]" dimensionUniqueName="[Entreprises]" displayFolder="" count="6" unbalanced="0"/>
    <cacheHierarchy uniqueName="[Entreprises].[NAF17]" caption="NAF17" attribute="1" defaultMemberUniqueName="[Entreprises].[NAF17].[All]" allUniqueName="[Entreprises].[NAF17].[All]" dimensionUniqueName="[Entreprises]" displayFolder="" count="2" unbalanced="0"/>
    <cacheHierarchy uniqueName="[Entreprises].[NAF17Etab]" caption="NAF17Etab" attribute="1" defaultMemberUniqueName="[Entreprises].[NAF17Etab].[All]" allUniqueName="[Entreprises].[NAF17Etab].[All]" dimensionUniqueName="[Entreprises]" displayFolder="" count="2" unbalanced="0"/>
    <cacheHierarchy uniqueName="[Entreprises].[NAF272]" caption="NAF272" attribute="1" defaultMemberUniqueName="[Entreprises].[NAF272].[All]" allUniqueName="[Entreprises].[NAF272].[All]" dimensionUniqueName="[Entreprises]" displayFolder="" count="2" unbalanced="0"/>
    <cacheHierarchy uniqueName="[Entreprises].[NAF272Etab]" caption="NAF272Etab" attribute="1" defaultMemberUniqueName="[Entreprises].[NAF272Etab].[All]" allUniqueName="[Entreprises].[NAF272Etab].[All]" dimensionUniqueName="[Entreprises]" displayFolder="" count="2" unbalanced="0"/>
    <cacheHierarchy uniqueName="[Entreprises].[NAF4]" caption="NAF4" attribute="1" defaultMemberUniqueName="[Entreprises].[NAF4].[All]" allUniqueName="[Entreprises].[NAF4].[All]" dimensionUniqueName="[Entreprises]" displayFolder="" count="2" unbalanced="0"/>
    <cacheHierarchy uniqueName="[Entreprises].[NAF4Etab]" caption="NAF4Etab" attribute="1" defaultMemberUniqueName="[Entreprises].[NAF4Etab].[All]" allUniqueName="[Entreprises].[NAF4Etab].[All]" dimensionUniqueName="[Entreprises]" displayFolder="" count="2" unbalanced="0"/>
    <cacheHierarchy uniqueName="[Entreprises].[NAF732]" caption="NAF732" attribute="1" defaultMemberUniqueName="[Entreprises].[NAF732].[All]" allUniqueName="[Entreprises].[NAF732].[All]" dimensionUniqueName="[Entreprises]" displayFolder="" count="2" unbalanced="0"/>
    <cacheHierarchy uniqueName="[Entreprises].[NAF732Etab]" caption="NAF732Etab" attribute="1" defaultMemberUniqueName="[Entreprises].[NAF732Etab].[All]" allUniqueName="[Entreprises].[NAF732Etab].[All]" dimensionUniqueName="[Entreprises]" displayFolder="" count="2" unbalanced="0"/>
    <cacheHierarchy uniqueName="[Entreprises].[NAF88]" caption="NAF88" attribute="1" defaultMemberUniqueName="[Entreprises].[NAF88].[All]" allUniqueName="[Entreprises].[NAF88].[All]" dimensionUniqueName="[Entreprises]" displayFolder="" count="2" unbalanced="0"/>
    <cacheHierarchy uniqueName="[Entreprises].[NAF88Etab]" caption="NAF88Etab" attribute="1" defaultMemberUniqueName="[Entreprises].[NAF88Etab].[All]" allUniqueName="[Entreprises].[NAF88Etab].[All]" dimensionUniqueName="[Entreprises]" displayFolder="" count="2" unbalanced="0"/>
    <cacheHierarchy uniqueName="[Entreprises].[numtah]" caption="numtah" attribute="1" keyAttribute="1" defaultMemberUniqueName="[Entreprises].[numtah].[All]" allUniqueName="[Entreprises].[numtah].[All]" dimensionUniqueName="[Entreprises]" displayFolder="" count="2" unbalanced="0"/>
    <cacheHierarchy uniqueName="[Entreprises].[Subdivision]" caption="Subdivision" attribute="1" defaultMemberUniqueName="[Entreprises].[Subdivision].[All]" allUniqueName="[Entreprises].[Subdivision].[All]" dimensionUniqueName="[Entreprises]" displayFolder="" count="2" unbalanced="0"/>
    <cacheHierarchy uniqueName="[Entreprises].[Subdivision Etab]" caption="Subdivision Etab" attribute="1" defaultMemberUniqueName="[Entreprises].[Subdivision Etab].[All]" allUniqueName="[Entreprises].[Subdivision Etab].[All]" dimensionUniqueName="[Entreprises]" displayFolder="" count="2" unbalanced="0"/>
    <cacheHierarchy uniqueName="[Geographie].[Administrative]" caption="Administrative" defaultMemberUniqueName="[Geographie].[Administrative].[All]" allUniqueName="[Geographie].[Administrative].[All]" dimensionUniqueName="[Geographie]" displayFolder="" count="4" unbalanced="0"/>
    <cacheHierarchy uniqueName="[Geographie].[Comas]" caption="Comas" attribute="1" defaultMemberUniqueName="[Geographie].[Comas].[All]" allUniqueName="[Geographie].[Comas].[All]" dimensionUniqueName="[Geographie]" displayFolder="Libellés" count="2" unbalanced="0"/>
    <cacheHierarchy uniqueName="[Geographie].[Commune]" caption="Commune" attribute="1" defaultMemberUniqueName="[Geographie].[Commune].[All]" allUniqueName="[Geographie].[Commune].[All]" dimensionUniqueName="[Geographie]" displayFolder="Libellés" count="2" unbalanced="0">
      <fieldsUsage count="2">
        <fieldUsage x="-1"/>
        <fieldUsage x="5"/>
      </fieldsUsage>
    </cacheHierarchy>
    <cacheHierarchy uniqueName="[Geographie].[District]" caption="District" attribute="1" defaultMemberUniqueName="[Geographie].[District].[All]" allUniqueName="[Geographie].[District].[All]" dimensionUniqueName="[Geographie]" displayFolder="Libellés" count="2" unbalanced="0"/>
    <cacheHierarchy uniqueName="[Geographie].[Geographique]" caption="Geographique" defaultMemberUniqueName="[Geographie].[Geographique].[All]" allUniqueName="[Geographie].[Geographique].[All]" dimensionUniqueName="[Geographie]" displayFolder="" count="3" unbalanced="0"/>
    <cacheHierarchy uniqueName="[Geographie].[ID Com]" caption="ID Com" attribute="1" defaultMemberUniqueName="[Geographie].[ID Com].[All]" allUniqueName="[Geographie].[ID Com].[All]" dimensionUniqueName="[Geographie]" displayFolder="Identifiants" count="2" unbalanced="0"/>
    <cacheHierarchy uniqueName="[Geographie].[ID Comas]" caption="ID Comas" attribute="1" defaultMemberUniqueName="[Geographie].[ID Comas].[All]" allUniqueName="[Geographie].[ID Comas].[All]" dimensionUniqueName="[Geographie]" displayFolder="Identifiants" count="2" unbalanced="0"/>
    <cacheHierarchy uniqueName="[Geographie].[ID Dist]" caption="ID Dist" attribute="1" keyAttribute="1" defaultMemberUniqueName="[Geographie].[ID Dist].[All]" allUniqueName="[Geographie].[ID Dist].[All]" dimensionUniqueName="[Geographie]" displayFolder="Identifiants" count="2" unbalanced="0"/>
    <cacheHierarchy uniqueName="[Geographie].[ID Ile]" caption="ID Ile" attribute="1" defaultMemberUniqueName="[Geographie].[ID Ile].[All]" allUniqueName="[Geographie].[ID Ile].[All]" dimensionUniqueName="[Geographie]" displayFolder="Identifiants" count="2" unbalanced="0"/>
    <cacheHierarchy uniqueName="[Geographie].[ID Quartier12]" caption="ID Quartier12" attribute="1" defaultMemberUniqueName="[Geographie].[ID Quartier12].[All]" allUniqueName="[Geographie].[ID Quartier12].[All]" dimensionUniqueName="[Geographie]" displayFolder="Identifiants" count="2" unbalanced="0"/>
    <cacheHierarchy uniqueName="[Geographie].[ID Sub]" caption="ID Sub" attribute="1" defaultMemberUniqueName="[Geographie].[ID Sub].[All]" allUniqueName="[Geographie].[ID Sub].[All]" dimensionUniqueName="[Geographie]" displayFolder="Identifiants" count="2" unbalanced="0"/>
    <cacheHierarchy uniqueName="[Geographie].[Ile]" caption="Ile" attribute="1" defaultMemberUniqueName="[Geographie].[Ile].[All]" allUniqueName="[Geographie].[Ile].[All]" dimensionUniqueName="[Geographie]" displayFolder="Libellés" count="2" unbalanced="0"/>
    <cacheHierarchy uniqueName="[Geographie].[Quartier2012]" caption="Quartier2012" attribute="1" defaultMemberUniqueName="[Geographie].[Quartier2012].[All]" allUniqueName="[Geographie].[Quartier2012].[All]" dimensionUniqueName="[Geographie]" displayFolder="Libellés" count="2" unbalanced="0"/>
    <cacheHierarchy uniqueName="[Geographie].[Subdivision]" caption="Subdivision" attribute="1" defaultMemberUniqueName="[Geographie].[Subdivision].[All]" allUniqueName="[Geographie].[Subdivision].[All]" dimensionUniqueName="[Geographie]" displayFolder="Libellés" count="2" unbalanced="0">
      <fieldsUsage count="2">
        <fieldUsage x="-1"/>
        <fieldUsage x="4"/>
      </fieldsUsage>
    </cacheHierarchy>
    <cacheHierarchy uniqueName="[Individus].[15 ans et plus]" caption="15 ans et plus" attribute="1" defaultMemberUniqueName="[Individus].[15 ans et plus].[All]" allUniqueName="[Individus].[15 ans et plus].[All]" dimensionUniqueName="[Individus]" displayFolder="Age &amp; Sexe" count="2" unbalanced="0"/>
    <cacheHierarchy uniqueName="[Individus].[Actif]" caption="Actif" attribute="1" defaultMemberUniqueName="[Individus].[Actif].[All]" allUniqueName="[Individus].[Actif].[All]" dimensionUniqueName="[Individus]" displayFolder="Plus de champs" count="2" unbalanced="0"/>
    <cacheHierarchy uniqueName="[Individus].[Activite]" caption="Activite" attribute="1" defaultMemberUniqueName="[Individus].[Activite].[All]" allUniqueName="[Individus].[Activite].[All]" dimensionUniqueName="[Individus]" displayFolder="Plus de champs" count="2" unbalanced="0"/>
    <cacheHierarchy uniqueName="[Individus].[Activité]" caption="Activité" defaultMemberUniqueName="[Individus].[Activité].[All]" allUniqueName="[Individus].[Activité].[All]" dimensionUniqueName="[Individus]" displayFolder="Activite" count="3" unbalanced="0"/>
    <cacheHierarchy uniqueName="[Individus].[Activite Détaillée]" caption="Activite Détaillée" attribute="1" defaultMemberUniqueName="[Individus].[Activite Détaillée].[All]" allUniqueName="[Individus].[Activite Détaillée].[All]" dimensionUniqueName="[Individus]" displayFolder="Plus de champs" count="2" unbalanced="0"/>
    <cacheHierarchy uniqueName="[Individus].[Age au 3112]" caption="Age au 3112" attribute="1" defaultMemberUniqueName="[Individus].[Age au 3112].[All]" allUniqueName="[Individus].[Age au 3112].[All]" dimensionUniqueName="[Individus]" displayFolder="Age &amp; Sexe" count="2" unbalanced="0"/>
    <cacheHierarchy uniqueName="[Individus].[Age décennal]" caption="Age décennal" defaultMemberUniqueName="[Individus].[Age décennal].[All]" allUniqueName="[Individus].[Age décennal].[All]" dimensionUniqueName="[Individus]" displayFolder="Age &amp; Sexe" count="3" unbalanced="0">
      <fieldsUsage count="2">
        <fieldUsage x="-1"/>
        <fieldUsage x="6"/>
      </fieldsUsage>
    </cacheHierarchy>
    <cacheHierarchy uniqueName="[Individus].[Age décennal 80]" caption="Age décennal 80" attribute="1" defaultMemberUniqueName="[Individus].[Age décennal 80].[All]" allUniqueName="[Individus].[Age décennal 80].[All]" dimensionUniqueName="[Individus]" displayFolder="Age &amp; Sexe" count="2" unbalanced="0"/>
    <cacheHierarchy uniqueName="[Individus].[Age quinquennal]" caption="Age quinquennal" defaultMemberUniqueName="[Individus].[Age quinquennal].[All]" allUniqueName="[Individus].[Age quinquennal].[All]" allCaption="All" dimensionUniqueName="[Individus]" displayFolder="Age &amp; Sexe" count="3" unbalanced="0">
      <fieldsUsage count="2">
        <fieldUsage x="-1"/>
        <fieldUsage x="3"/>
      </fieldsUsage>
    </cacheHierarchy>
    <cacheHierarchy uniqueName="[Individus].[Age quinquennal 80]" caption="Age quinquennal 80" attribute="1" defaultMemberUniqueName="[Individus].[Age quinquennal 80].[All]" allUniqueName="[Individus].[Age quinquennal 80].[All]" dimensionUniqueName="[Individus]" displayFolder="Age &amp; Sexe" count="2" unbalanced="0"/>
    <cacheHierarchy uniqueName="[Individus].[Age RP]" caption="Age RP" attribute="1" defaultMemberUniqueName="[Individus].[Age RP].[All]" allUniqueName="[Individus].[Age RP].[All]" dimensionUniqueName="[Individus]" displayFolder="Age &amp; Sexe" count="2" unbalanced="0"/>
    <cacheHierarchy uniqueName="[Individus].[Agriculture pour la vente]" caption="Agriculture pour la vente" attribute="1" defaultMemberUniqueName="[Individus].[Agriculture pour la vente].[All]" allUniqueName="[Individus].[Agriculture pour la vente].[All]" dimensionUniqueName="[Individus]" displayFolder="Activités annexes" count="2" unbalanced="0"/>
    <cacheHierarchy uniqueName="[Individus].[Ancienne CSP]" caption="Ancienne CSP" defaultMemberUniqueName="[Individus].[Ancienne CSP].[All]" allUniqueName="[Individus].[Ancienne CSP].[All]" dimensionUniqueName="[Individus]" displayFolder="Plus de champs" count="4" unbalanced="0"/>
    <cacheHierarchy uniqueName="[Individus].[Ancienne CSP1]" caption="Ancienne CSP1" attribute="1" defaultMemberUniqueName="[Individus].[Ancienne CSP1].[All]" allUniqueName="[Individus].[Ancienne CSP1].[All]" dimensionUniqueName="[Individus]" displayFolder="Plus de champs" count="2" unbalanced="0"/>
    <cacheHierarchy uniqueName="[Individus].[Ancienne CSP2]" caption="Ancienne CSP2" attribute="1" defaultMemberUniqueName="[Individus].[Ancienne CSP2].[All]" allUniqueName="[Individus].[Ancienne CSP2].[All]" dimensionUniqueName="[Individus]" displayFolder="Plus de champs" count="2" unbalanced="0"/>
    <cacheHierarchy uniqueName="[Individus].[Ancienne CSP4]" caption="Ancienne CSP4" attribute="1" defaultMemberUniqueName="[Individus].[Ancienne CSP4].[All]" allUniqueName="[Individus].[Ancienne CSP4].[All]" dimensionUniqueName="[Individus]" displayFolder="Plus de champs" count="2" unbalanced="0"/>
    <cacheHierarchy uniqueName="[Individus].[Année installation Polynésie]" caption="Année installation Polynésie" attribute="1" defaultMemberUniqueName="[Individus].[Année installation Polynésie].[All]" allUniqueName="[Individus].[Année installation Polynésie].[All]" dimensionUniqueName="[Individus]" displayFolder="Habitat précédent" count="2" unbalanced="0"/>
    <cacheHierarchy uniqueName="[Individus].[Artisanat pour la vente]" caption="Artisanat pour la vente" attribute="1" defaultMemberUniqueName="[Individus].[Artisanat pour la vente].[All]" allUniqueName="[Individus].[Artisanat pour la vente].[All]" dimensionUniqueName="[Individus]" displayFolder="Activités annexes" count="2" unbalanced="0"/>
    <cacheHierarchy uniqueName="[Individus].[Au moins une activité annexe pour la vente]" caption="Au moins une activité annexe pour la vente" attribute="1" defaultMemberUniqueName="[Individus].[Au moins une activité annexe pour la vente].[All]" allUniqueName="[Individus].[Au moins une activité annexe pour la vente].[All]" dimensionUniqueName="[Individus]" displayFolder="Activités annexes" count="2" unbalanced="0"/>
    <cacheHierarchy uniqueName="[Individus].[Autre activité annexe]" caption="Autre activité annexe" attribute="1" defaultMemberUniqueName="[Individus].[Autre activité annexe].[All]" allUniqueName="[Individus].[Autre activité annexe].[All]" dimensionUniqueName="[Individus]" displayFolder="Activités annexes" count="2" unbalanced="0"/>
    <cacheHierarchy uniqueName="[Individus].[Autres activités pour la vente]" caption="Autres activités pour la vente" attribute="1" defaultMemberUniqueName="[Individus].[Autres activités pour la vente].[All]" allUniqueName="[Individus].[Autres activités pour la vente].[All]" dimensionUniqueName="[Individus]" displayFolder="Activités annexes" count="2" unbalanced="0"/>
    <cacheHierarchy uniqueName="[Individus].[Catégorie de population]" caption="Catégorie de population" attribute="1" defaultMemberUniqueName="[Individus].[Catégorie de population].[All]" allUniqueName="[Individus].[Catégorie de population].[All]" dimensionUniqueName="[Individus]" displayFolder="Plus de champs" count="2" unbalanced="0"/>
    <cacheHierarchy uniqueName="[Individus].[Chef de ménage]" caption="Chef de ménage" attribute="1" defaultMemberUniqueName="[Individus].[Chef de ménage].[All]" allUniqueName="[Individus].[Chef de ménage].[All]" dimensionUniqueName="[Individus]" displayFolder="Plus de champs" count="2" unbalanced="0"/>
    <cacheHierarchy uniqueName="[Individus].[Chomeur]" caption="Chomeur" attribute="1" defaultMemberUniqueName="[Individus].[Chomeur].[All]" allUniqueName="[Individus].[Chomeur].[All]" dimensionUniqueName="[Individus]" displayFolder="Plus de champs" count="2" unbalanced="0"/>
    <cacheHierarchy uniqueName="[Individus].[Comas Etab]" caption="Comas Etab" attribute="1" defaultMemberUniqueName="[Individus].[Comas Etab].[All]" allUniqueName="[Individus].[Comas Etab].[All]" dimensionUniqueName="[Individus]" displayFolder="Etudes et diplôme" count="2" unbalanced="0"/>
    <cacheHierarchy uniqueName="[Individus].[Commune Etab]" caption="Commune Etab" attribute="1" defaultMemberUniqueName="[Individus].[Commune Etab].[All]" allUniqueName="[Individus].[Commune Etab].[All]" dimensionUniqueName="[Individus]" displayFolder="Etudes et diplôme" count="2" unbalanced="0"/>
    <cacheHierarchy uniqueName="[Individus].[Comprehension du francais]" caption="Comprehension du francais" attribute="1" defaultMemberUniqueName="[Individus].[Comprehension du francais].[All]" allUniqueName="[Individus].[Comprehension du francais].[All]" dimensionUniqueName="[Individus]" displayFolder="Langues" count="2" unbalanced="0"/>
    <cacheHierarchy uniqueName="[Individus].[Comprehension langue polynesienne]" caption="Comprehension langue polynesienne" attribute="1" defaultMemberUniqueName="[Individus].[Comprehension langue polynesienne].[All]" allUniqueName="[Individus].[Comprehension langue polynesienne].[All]" dimensionUniqueName="[Individus]" displayFolder="Langues" count="2" unbalanced="0"/>
    <cacheHierarchy uniqueName="[Individus].[CSP]" caption="CSP" defaultMemberUniqueName="[Individus].[CSP].[All]" allUniqueName="[Individus].[CSP].[All]" dimensionUniqueName="[Individus]" displayFolder="Activite" count="4" unbalanced="0"/>
    <cacheHierarchy uniqueName="[Individus].[CSP Commune]" caption="CSP Commune" defaultMemberUniqueName="[Individus].[CSP Commune].[All]" allUniqueName="[Individus].[CSP Commune].[All]" dimensionUniqueName="[Individus]" displayFolder="Activite" count="4" unbalanced="0"/>
    <cacheHierarchy uniqueName="[Individus].[CSP Commune 1]" caption="CSP Commune 1" attribute="1" defaultMemberUniqueName="[Individus].[CSP Commune 1].[All]" allUniqueName="[Individus].[CSP Commune 1].[All]" dimensionUniqueName="[Individus]" displayFolder="Plus de champs" count="2" unbalanced="0"/>
    <cacheHierarchy uniqueName="[Individus].[CSP Commune 2]" caption="CSP Commune 2" attribute="1" defaultMemberUniqueName="[Individus].[CSP Commune 2].[All]" allUniqueName="[Individus].[CSP Commune 2].[All]" dimensionUniqueName="[Individus]" displayFolder="Plus de champs" count="2" unbalanced="0"/>
    <cacheHierarchy uniqueName="[Individus].[CSP Commune 4]" caption="CSP Commune 4" attribute="1" defaultMemberUniqueName="[Individus].[CSP Commune 4].[All]" allUniqueName="[Individus].[CSP Commune 4].[All]" dimensionUniqueName="[Individus]" displayFolder="Plus de champs" count="2" unbalanced="0"/>
    <cacheHierarchy uniqueName="[Individus].[CSP1]" caption="CSP1" attribute="1" defaultMemberUniqueName="[Individus].[CSP1].[All]" allUniqueName="[Individus].[CSP1].[All]" dimensionUniqueName="[Individus]" displayFolder="Plus de champs" count="2" unbalanced="0"/>
    <cacheHierarchy uniqueName="[Individus].[CSP2]" caption="CSP2" attribute="1" defaultMemberUniqueName="[Individus].[CSP2].[All]" allUniqueName="[Individus].[CSP2].[All]" dimensionUniqueName="[Individus]" displayFolder="Plus de champs" count="2" unbalanced="0"/>
    <cacheHierarchy uniqueName="[Individus].[CSP4]" caption="CSP4" attribute="1" defaultMemberUniqueName="[Individus].[CSP4].[All]" allUniqueName="[Individus].[CSP4].[All]" dimensionUniqueName="[Individus]" displayFolder="Plus de champs" count="2" unbalanced="0"/>
    <cacheHierarchy uniqueName="[Individus].[Cycle Etablissement]" caption="Cycle Etablissement" attribute="1" defaultMemberUniqueName="[Individus].[Cycle Etablissement].[All]" allUniqueName="[Individus].[Cycle Etablissement].[All]" dimensionUniqueName="[Individus]" displayFolder="Etudes et diplôme" count="2" unbalanced="0"/>
    <cacheHierarchy uniqueName="[Individus].[De 15 à 64 ans]" caption="De 15 à 64 ans" attribute="1" defaultMemberUniqueName="[Individus].[De 15 à 64 ans].[All]" allUniqueName="[Individus].[De 15 à 64 ans].[All]" dimensionUniqueName="[Individus]" displayFolder="Age &amp; Sexe" count="2" unbalanced="0"/>
    <cacheHierarchy uniqueName="[Individus].[Dernier Diplôme Obtenu]" caption="Dernier Diplôme Obtenu" attribute="1" defaultMemberUniqueName="[Individus].[Dernier Diplôme Obtenu].[All]" allUniqueName="[Individus].[Dernier Diplôme Obtenu].[All]" allCaption="All" dimensionUniqueName="[Individus]" displayFolder="Etudes et diplôme" count="2" unbalanced="0">
      <fieldsUsage count="2">
        <fieldUsage x="-1"/>
        <fieldUsage x="1"/>
      </fieldsUsage>
    </cacheHierarchy>
    <cacheHierarchy uniqueName="[Individus].[Disponibilite emploi]" caption="Disponibilite emploi" attribute="1" defaultMemberUniqueName="[Individus].[Disponibilite emploi].[All]" allUniqueName="[Individus].[Disponibilite emploi].[All]" dimensionUniqueName="[Individus]" displayFolder="Activite" count="2" unbalanced="0"/>
    <cacheHierarchy uniqueName="[Individus].[Duree Des Demarches]" caption="Duree Des Demarches" attribute="1" defaultMemberUniqueName="[Individus].[Duree Des Demarches].[All]" allUniqueName="[Individus].[Duree Des Demarches].[All]" dimensionUniqueName="[Individus]" displayFolder="Activite" count="2" unbalanced="0"/>
    <cacheHierarchy uniqueName="[Individus].[Emploi]" caption="Emploi" attribute="1" defaultMemberUniqueName="[Individus].[Emploi].[All]" allUniqueName="[Individus].[Emploi].[All]" dimensionUniqueName="[Individus]" displayFolder="Activite" count="2" unbalanced="0"/>
    <cacheHierarchy uniqueName="[Individus].[Enfants donnés a faaamu]" caption="Enfants donnés a faaamu" attribute="1" defaultMemberUniqueName="[Individus].[Enfants donnés a faaamu].[All]" allUniqueName="[Individus].[Enfants donnés a faaamu].[All]" dimensionUniqueName="[Individus]" displayFolder="Enfants" count="2" unbalanced="0"/>
    <cacheHierarchy uniqueName="[Individus].[Enfants faaamu]" caption="Enfants faaamu" attribute="1" defaultMemberUniqueName="[Individus].[Enfants faaamu].[All]" allUniqueName="[Individus].[Enfants faaamu].[All]" dimensionUniqueName="[Individus]" displayFolder="Enfants" count="2" unbalanced="0"/>
    <cacheHierarchy uniqueName="[Individus].[Enfants nés vivant]" caption="Enfants nés vivant" attribute="1" defaultMemberUniqueName="[Individus].[Enfants nés vivant].[All]" allUniqueName="[Individus].[Enfants nés vivant].[All]" dimensionUniqueName="[Individus]" displayFolder="Enfants" count="2" unbalanced="0"/>
    <cacheHierarchy uniqueName="[Individus].[Etablissement]" caption="Etablissement" attribute="1" defaultMemberUniqueName="[Individus].[Etablissement].[All]" allUniqueName="[Individus].[Etablissement].[All]" dimensionUniqueName="[Individus]" displayFolder="Etudes et diplôme" count="2" unbalanced="0"/>
    <cacheHierarchy uniqueName="[Individus].[Etat Matrimonial Légal]" caption="Etat Matrimonial Légal" attribute="1" defaultMemberUniqueName="[Individus].[Etat Matrimonial Légal].[All]" allUniqueName="[Individus].[Etat Matrimonial Légal].[All]" dimensionUniqueName="[Individus]" displayFolder="Couple" count="2" unbalanced="0"/>
    <cacheHierarchy uniqueName="[Individus].[Exercice De La Profession]" caption="Exercice De La Profession" attribute="1" defaultMemberUniqueName="[Individus].[Exercice De La Profession].[All]" allUniqueName="[Individus].[Exercice De La Profession].[All]" dimensionUniqueName="[Individus]" displayFolder="Activite" count="2" unbalanced="0"/>
    <cacheHierarchy uniqueName="[Individus].[Géographie Etablissement]" caption="Géographie Etablissement" defaultMemberUniqueName="[Individus].[Géographie Etablissement].[All]" allUniqueName="[Individus].[Géographie Etablissement].[All]" dimensionUniqueName="[Individus]" displayFolder="Etudes et diplôme" count="4" unbalanced="0"/>
    <cacheHierarchy uniqueName="[Individus].[Habitat precedent]" caption="Habitat precedent" defaultMemberUniqueName="[Individus].[Habitat precedent].[All]" allUniqueName="[Individus].[Habitat precedent].[All]" dimensionUniqueName="[Individus]" displayFolder="Habitat précédent" count="5" unbalanced="0"/>
    <cacheHierarchy uniqueName="[Individus].[Habitat précédent]" caption="Habitat précédent" attribute="1" defaultMemberUniqueName="[Individus].[Habitat précédent].[All]" allUniqueName="[Individus].[Habitat précédent].[All]" dimensionUniqueName="[Individus]" displayFolder="Habitat précédent" count="2" unbalanced="0"/>
    <cacheHierarchy uniqueName="[Individus].[Habitat precedent 1]" caption="Habitat precedent 1" attribute="1" defaultMemberUniqueName="[Individus].[Habitat precedent 1].[All]" allUniqueName="[Individus].[Habitat precedent 1].[All]" dimensionUniqueName="[Individus]" displayFolder="Plus de champs" count="2" unbalanced="0"/>
    <cacheHierarchy uniqueName="[Individus].[Habitat precedent 2]" caption="Habitat precedent 2" attribute="1" defaultMemberUniqueName="[Individus].[Habitat precedent 2].[All]" allUniqueName="[Individus].[Habitat precedent 2].[All]" dimensionUniqueName="[Individus]" displayFolder="Plus de champs" count="2" unbalanced="0"/>
    <cacheHierarchy uniqueName="[Individus].[Habitat precedent 3]" caption="Habitat precedent 3" attribute="1" defaultMemberUniqueName="[Individus].[Habitat precedent 3].[All]" allUniqueName="[Individus].[Habitat precedent 3].[All]" dimensionUniqueName="[Individus]" displayFolder="Plus de champs" count="2" unbalanced="0"/>
    <cacheHierarchy uniqueName="[Individus].[Habitat precedent 4]" caption="Habitat precedent 4" attribute="1" defaultMemberUniqueName="[Individus].[Habitat precedent 4].[All]" allUniqueName="[Individus].[Habitat precedent 4].[All]" dimensionUniqueName="[Individus]" displayFolder="Plus de champs" count="2" unbalanced="0"/>
    <cacheHierarchy uniqueName="[Individus].[ID BI]" caption="ID BI" attribute="1" keyAttribute="1" defaultMemberUniqueName="[Individus].[ID BI].[All]" allUniqueName="[Individus].[ID BI].[All]" dimensionUniqueName="[Individus]" displayFolder="Identifiants" count="2" unbalanced="0"/>
    <cacheHierarchy uniqueName="[Individus].[ID Com]" caption="ID Com" attribute="1" defaultMemberUniqueName="[Individus].[ID Com].[All]" allUniqueName="[Individus].[ID Com].[All]" dimensionUniqueName="[Individus]" displayFolder="Identifiants" count="2" unbalanced="0"/>
    <cacheHierarchy uniqueName="[Individus].[ID Const]" caption="ID Const" attribute="1" defaultMemberUniqueName="[Individus].[ID Const].[All]" allUniqueName="[Individus].[ID Const].[All]" dimensionUniqueName="[Individus]" displayFolder="Identifiants" count="2" unbalanced="0"/>
    <cacheHierarchy uniqueName="[Individus].[ID Dist]" caption="ID Dist" attribute="1" defaultMemberUniqueName="[Individus].[ID Dist].[All]" allUniqueName="[Individus].[ID Dist].[All]" dimensionUniqueName="[Individus]" displayFolder="Identifiants" count="2" unbalanced="0"/>
    <cacheHierarchy uniqueName="[Individus].[ID FL]" caption="ID FL" attribute="1" defaultMemberUniqueName="[Individus].[ID FL].[All]" allUniqueName="[Individus].[ID FL].[All]" dimensionUniqueName="[Individus]" displayFolder="Identifiants" count="2" unbalanced="0"/>
    <cacheHierarchy uniqueName="[Individus].[ID Ind]" caption="ID Ind" attribute="1" defaultMemberUniqueName="[Individus].[ID Ind].[All]" allUniqueName="[Individus].[ID Ind].[All]" dimensionUniqueName="[Individus]" displayFolder="Identifiants" count="2" unbalanced="0"/>
    <cacheHierarchy uniqueName="[Individus].[ID Log]" caption="ID Log" attribute="1" defaultMemberUniqueName="[Individus].[ID Log].[All]" allUniqueName="[Individus].[ID Log].[All]" dimensionUniqueName="[Individus]" displayFolder="Identifiants" count="2" unbalanced="0"/>
    <cacheHierarchy uniqueName="[Individus].[ID Noyau]" caption="ID Noyau" attribute="1" defaultMemberUniqueName="[Individus].[ID Noyau].[All]" allUniqueName="[Individus].[ID Noyau].[All]" dimensionUniqueName="[Individus]" displayFolder="Identifiants" count="2" unbalanced="0"/>
    <cacheHierarchy uniqueName="[Individus].[Inactif]" caption="Inactif" attribute="1" defaultMemberUniqueName="[Individus].[Inactif].[All]" allUniqueName="[Individus].[Inactif].[All]" dimensionUniqueName="[Individus]" displayFolder="Plus de champs" count="2" unbalanced="0"/>
    <cacheHierarchy uniqueName="[Individus].[L1]" caption="L1" attribute="1" defaultMemberUniqueName="[Individus].[L1].[All]" allUniqueName="[Individus].[L1].[All]" dimensionUniqueName="[Individus]" displayFolder="Plus de champs" count="2" unbalanced="0"/>
    <cacheHierarchy uniqueName="[Individus].[L2]" caption="L2" attribute="1" defaultMemberUniqueName="[Individus].[L2].[All]" allUniqueName="[Individus].[L2].[All]" dimensionUniqueName="[Individus]" displayFolder="Plus de champs" count="2" unbalanced="0"/>
    <cacheHierarchy uniqueName="[Individus].[Langue Parlée En Famille]" caption="Langue Parlée En Famille" attribute="1" defaultMemberUniqueName="[Individus].[Langue Parlée En Famille].[All]" allUniqueName="[Individus].[Langue Parlée En Famille].[All]" dimensionUniqueName="[Individus]" displayFolder="Langues" count="2" unbalanced="0"/>
    <cacheHierarchy uniqueName="[Individus].[Lieu de naissance]" caption="Lieu de naissance" defaultMemberUniqueName="[Individus].[Lieu de naissance].[All]" allUniqueName="[Individus].[Lieu de naissance].[All]" dimensionUniqueName="[Individus]" displayFolder="Lieu de naissance" count="5" unbalanced="0">
      <fieldsUsage count="2">
        <fieldUsage x="-1"/>
        <fieldUsage x="0"/>
      </fieldsUsage>
    </cacheHierarchy>
    <cacheHierarchy uniqueName="[Individus].[Lieu de travail]" caption="Lieu de travail" defaultMemberUniqueName="[Individus].[Lieu de travail].[All]" allUniqueName="[Individus].[Lieu de travail].[All]" dimensionUniqueName="[Individus]" displayFolder="Activite" count="5" unbalanced="0"/>
    <cacheHierarchy uniqueName="[Individus].[Lieu Travail]" caption="Lieu Travail" attribute="1" defaultMemberUniqueName="[Individus].[Lieu Travail].[All]" allUniqueName="[Individus].[Lieu Travail].[All]" dimensionUniqueName="[Individus]" displayFolder="Activite" count="2" unbalanced="0"/>
    <cacheHierarchy uniqueName="[Individus].[Mode De Transport Principal]" caption="Mode De Transport Principal" attribute="1" defaultMemberUniqueName="[Individus].[Mode De Transport Principal].[All]" allUniqueName="[Individus].[Mode De Transport Principal].[All]" dimensionUniqueName="[Individus]" displayFolder="Plus de champs" count="2" unbalanced="0"/>
    <cacheHierarchy uniqueName="[Individus].[NAF]" caption="NAF" defaultMemberUniqueName="[Individus].[NAF].[All]" allUniqueName="[Individus].[NAF].[All]" dimensionUniqueName="[Individus]" displayFolder="Activite" count="5" unbalanced="0"/>
    <cacheHierarchy uniqueName="[Individus].[Nationalite]" caption="Nationalite" defaultMemberUniqueName="[Individus].[Nationalite].[All]" allUniqueName="[Individus].[Nationalite].[All]" dimensionUniqueName="[Individus]" displayFolder="Nationalité" count="6" unbalanced="0"/>
    <cacheHierarchy uniqueName="[Individus].[Nationalité]" caption="Nationalité" attribute="1" defaultMemberUniqueName="[Individus].[Nationalité].[All]" allUniqueName="[Individus].[Nationalité].[All]" dimensionUniqueName="[Individus]" displayFolder="Nationalité" count="2" unbalanced="0"/>
    <cacheHierarchy uniqueName="[Individus].[Nationalite 1]" caption="Nationalite 1" attribute="1" defaultMemberUniqueName="[Individus].[Nationalite 1].[All]" allUniqueName="[Individus].[Nationalite 1].[All]" dimensionUniqueName="[Individus]" displayFolder="Nationalité" count="2" unbalanced="0"/>
    <cacheHierarchy uniqueName="[Individus].[Nationalite 2]" caption="Nationalite 2" attribute="1" defaultMemberUniqueName="[Individus].[Nationalite 2].[All]" allUniqueName="[Individus].[Nationalite 2].[All]" dimensionUniqueName="[Individus]" displayFolder="Nationalité" count="2" unbalanced="0"/>
    <cacheHierarchy uniqueName="[Individus].[Nationalite 3]" caption="Nationalite 3" attribute="1" defaultMemberUniqueName="[Individus].[Nationalite 3].[All]" allUniqueName="[Individus].[Nationalite 3].[All]" dimensionUniqueName="[Individus]" displayFolder="Nationalité" count="2" unbalanced="0"/>
    <cacheHierarchy uniqueName="[Individus].[Nationalité détaillée]" caption="Nationalité détaillée" attribute="1" defaultMemberUniqueName="[Individus].[Nationalité détaillée].[All]" allUniqueName="[Individus].[Nationalité détaillée].[All]" dimensionUniqueName="[Individus]" displayFolder="Nationalité" count="2" unbalanced="0"/>
    <cacheHierarchy uniqueName="[Individus].[Niveau études]" caption="Niveau études" attribute="1" defaultMemberUniqueName="[Individus].[Niveau études].[All]" allUniqueName="[Individus].[Niveau études].[All]" dimensionUniqueName="[Individus]" displayFolder="Etudes et diplôme" count="2" unbalanced="0">
      <fieldsUsage count="2">
        <fieldUsage x="-1"/>
        <fieldUsage x="7"/>
      </fieldsUsage>
    </cacheHierarchy>
    <cacheHierarchy uniqueName="[Individus].[Occupation Emploi]" caption="Occupation Emploi" attribute="1" defaultMemberUniqueName="[Individus].[Occupation Emploi].[All]" allUniqueName="[Individus].[Occupation Emploi].[All]" dimensionUniqueName="[Individus]" displayFolder="Activite" count="2" unbalanced="0"/>
    <cacheHierarchy uniqueName="[Individus].[Pêche pour la vente]" caption="Pêche pour la vente" attribute="1" defaultMemberUniqueName="[Individus].[Pêche pour la vente].[All]" allUniqueName="[Individus].[Pêche pour la vente].[All]" dimensionUniqueName="[Individus]" displayFolder="Activités annexes" count="2" unbalanced="0"/>
    <cacheHierarchy uniqueName="[Individus].[Public Prive]" caption="Public Prive" attribute="1" defaultMemberUniqueName="[Individus].[Public Prive].[All]" allUniqueName="[Individus].[Public Prive].[All]" dimensionUniqueName="[Individus]" displayFolder="Activite" count="2" unbalanced="0"/>
    <cacheHierarchy uniqueName="[Individus].[Scolarise]" caption="Scolarise" attribute="1" defaultMemberUniqueName="[Individus].[Scolarise].[All]" allUniqueName="[Individus].[Scolarise].[All]" dimensionUniqueName="[Individus]" displayFolder="Etudes et diplôme" count="2" unbalanced="0"/>
    <cacheHierarchy uniqueName="[Individus].[Sexe]" caption="Sexe" attribute="1" defaultMemberUniqueName="[Individus].[Sexe].[All]" allUniqueName="[Individus].[Sexe].[All]" dimensionUniqueName="[Individus]" displayFolder="Age &amp; Sexe" count="2" unbalanced="0">
      <fieldsUsage count="2">
        <fieldUsage x="-1"/>
        <fieldUsage x="2"/>
      </fieldsUsage>
    </cacheHierarchy>
    <cacheHierarchy uniqueName="[Individus].[Sigle Etablissement]" caption="Sigle Etablissement" attribute="1" defaultMemberUniqueName="[Individus].[Sigle Etablissement].[All]" allUniqueName="[Individus].[Sigle Etablissement].[All]" dimensionUniqueName="[Individus]" displayFolder="Etudes et diplôme" count="2" unbalanced="0"/>
    <cacheHierarchy uniqueName="[Individus].[Situation détaillée]" caption="Situation détaillée" attribute="1" defaultMemberUniqueName="[Individus].[Situation détaillée].[All]" allUniqueName="[Individus].[Situation détaillée].[All]" dimensionUniqueName="[Individus]" displayFolder="Activite" count="2" unbalanced="0"/>
    <cacheHierarchy uniqueName="[Individus].[Statut emploi]" caption="Statut emploi" attribute="1" defaultMemberUniqueName="[Individus].[Statut emploi].[All]" allUniqueName="[Individus].[Statut emploi].[All]" dimensionUniqueName="[Individus]" displayFolder="Activite" count="2" unbalanced="0"/>
    <cacheHierarchy uniqueName="[Individus].[Subdivision Etab]" caption="Subdivision Etab" attribute="1" defaultMemberUniqueName="[Individus].[Subdivision Etab].[All]" allUniqueName="[Individus].[Subdivision Etab].[All]" dimensionUniqueName="[Individus]" displayFolder="Etudes et diplôme" count="2" unbalanced="0"/>
    <cacheHierarchy uniqueName="[Individus].[Type De Contrat]" caption="Type De Contrat" attribute="1" defaultMemberUniqueName="[Individus].[Type De Contrat].[All]" allUniqueName="[Individus].[Type De Contrat].[All]" dimensionUniqueName="[Individus]" displayFolder="Activite" count="2" unbalanced="0"/>
    <cacheHierarchy uniqueName="[Individus].[Type Etablissement]" caption="Type Etablissement" attribute="1" defaultMemberUniqueName="[Individus].[Type Etablissement].[All]" allUniqueName="[Individus].[Type Etablissement].[All]" dimensionUniqueName="[Individus]" displayFolder="Etudes et diplôme" count="2" unbalanced="0"/>
    <cacheHierarchy uniqueName="[Individus].[Vente production agricole]" caption="Vente production agricole" attribute="1" defaultMemberUniqueName="[Individus].[Vente production agricole].[All]" allUniqueName="[Individus].[Vente production agricole].[All]" dimensionUniqueName="[Individus]" displayFolder="Activite" count="2" unbalanced="0"/>
    <cacheHierarchy uniqueName="[Individus].[Vie en couple]" caption="Vie en couple" attribute="1" defaultMemberUniqueName="[Individus].[Vie en couple].[All]" allUniqueName="[Individus].[Vie en couple].[All]" dimensionUniqueName="[Individus]" displayFolder="Couple" count="2" unbalanced="0"/>
    <cacheHierarchy uniqueName="[Logements].[Achèvement Immeuble]" caption="Achèvement Immeuble" attribute="1" defaultMemberUniqueName="[Logements].[Achèvement Immeuble].[All]" allUniqueName="[Logements].[Achèvement Immeuble].[All]" dimensionUniqueName="[Logements]" displayFolder="Construction" count="2" unbalanced="0"/>
    <cacheHierarchy uniqueName="[Logements].[Alimentation Principale En Eau]" caption="Alimentation Principale En Eau" attribute="1" defaultMemberUniqueName="[Logements].[Alimentation Principale En Eau].[All]" allUniqueName="[Logements].[Alimentation Principale En Eau].[All]" dimensionUniqueName="[Logements]" displayFolder="Eau" count="2" unbalanced="0"/>
    <cacheHierarchy uniqueName="[Logements].[Bateaux à moteur]" caption="Bateaux à moteur" attribute="1" defaultMemberUniqueName="[Logements].[Bateaux à moteur].[All]" allUniqueName="[Logements].[Bateaux à moteur].[All]" dimensionUniqueName="[Logements]" displayFolder="Moyens de déplacement" count="2" unbalanced="0"/>
    <cacheHierarchy uniqueName="[Logements].[Bateaux sans moteur]" caption="Bateaux sans moteur" attribute="1" defaultMemberUniqueName="[Logements].[Bateaux sans moteur].[All]" allUniqueName="[Logements].[Bateaux sans moteur].[All]" dimensionUniqueName="[Logements]" displayFolder="Moyens de déplacement" count="2" unbalanced="0"/>
    <cacheHierarchy uniqueName="[Logements].[Catégorie De Logement]" caption="Catégorie De Logement" defaultMemberUniqueName="[Logements].[Catégorie De Logement].[All]" allUniqueName="[Logements].[Catégorie De Logement].[All]" dimensionUniqueName="[Logements]" displayFolder="" count="3" unbalanced="0"/>
    <cacheHierarchy uniqueName="[Logements].[Catégorie De Logement 1]" caption="Catégorie De Logement 1" attribute="1" defaultMemberUniqueName="[Logements].[Catégorie De Logement 1].[All]" allUniqueName="[Logements].[Catégorie De Logement 1].[All]" dimensionUniqueName="[Logements]" displayFolder="" count="2" unbalanced="0"/>
    <cacheHierarchy uniqueName="[Logements].[Catégorie De Logement 2]" caption="Catégorie De Logement 2" attribute="1" defaultMemberUniqueName="[Logements].[Catégorie De Logement 2].[All]" allUniqueName="[Logements].[Catégorie De Logement 2].[All]" dimensionUniqueName="[Logements]" displayFolder="" count="2" unbalanced="0"/>
    <cacheHierarchy uniqueName="[Logements].[Chauffe-eau électrique ou gaz]" caption="Chauffe-eau électrique ou gaz" attribute="1" defaultMemberUniqueName="[Logements].[Chauffe-eau électrique ou gaz].[All]" allUniqueName="[Logements].[Chauffe-eau électrique ou gaz].[All]" dimensionUniqueName="[Logements]" displayFolder="Equipement du logement" count="2" unbalanced="0"/>
    <cacheHierarchy uniqueName="[Logements].[Chauffe-eau solaire]" caption="Chauffe-eau solaire" attribute="1" defaultMemberUniqueName="[Logements].[Chauffe-eau solaire].[All]" allUniqueName="[Logements].[Chauffe-eau solaire].[All]" dimensionUniqueName="[Logements]" displayFolder="Equipement du logement" count="2" unbalanced="0"/>
    <cacheHierarchy uniqueName="[Logements].[Congélateur]" caption="Congélateur" attribute="1" defaultMemberUniqueName="[Logements].[Congélateur].[All]" allUniqueName="[Logements].[Congélateur].[All]" dimensionUniqueName="[Logements]" displayFolder="Equipement du logement" count="2" unbalanced="0"/>
    <cacheHierarchy uniqueName="[Logements].[Connexion à Internet]" caption="Connexion à Internet" attribute="1" defaultMemberUniqueName="[Logements].[Connexion à Internet].[All]" allUniqueName="[Logements].[Connexion à Internet].[All]" dimensionUniqueName="[Logements]" displayFolder="Equipement du logement" count="2" unbalanced="0"/>
    <cacheHierarchy uniqueName="[Logements].[Cuisine Principale]" caption="Cuisine Principale" attribute="1" defaultMemberUniqueName="[Logements].[Cuisine Principale].[All]" allUniqueName="[Logements].[Cuisine Principale].[All]" dimensionUniqueName="[Logements]" displayFolder="Construction" count="2" unbalanced="0"/>
    <cacheHierarchy uniqueName="[Logements].[Deux-roues à moteur]" caption="Deux-roues à moteur" attribute="1" defaultMemberUniqueName="[Logements].[Deux-roues à moteur].[All]" allUniqueName="[Logements].[Deux-roues à moteur].[All]" dimensionUniqueName="[Logements]" displayFolder="Moyens de déplacement" count="2" unbalanced="0"/>
    <cacheHierarchy uniqueName="[Logements].[Douche intérieur]" caption="Douche intérieur" attribute="1" defaultMemberUniqueName="[Logements].[Douche intérieur].[All]" allUniqueName="[Logements].[Douche intérieur].[All]" dimensionUniqueName="[Logements]" displayFolder="Eau" count="2" unbalanced="0"/>
    <cacheHierarchy uniqueName="[Logements].[Electricité]" caption="Electricité" attribute="1" defaultMemberUniqueName="[Logements].[Electricité].[All]" allUniqueName="[Logements].[Electricité].[All]" dimensionUniqueName="[Logements]" displayFolder="Construction" count="2" unbalanced="0"/>
    <cacheHierarchy uniqueName="[Logements].[Evacuation Des Eaux Usées]" caption="Evacuation Des Eaux Usées" attribute="1" defaultMemberUniqueName="[Logements].[Evacuation Des Eaux Usées].[All]" allUniqueName="[Logements].[Evacuation Des Eaux Usées].[All]" dimensionUniqueName="[Logements]" displayFolder="Eau" count="2" unbalanced="0"/>
    <cacheHierarchy uniqueName="[Logements].[ID Const]" caption="ID Const" attribute="1" defaultMemberUniqueName="[Logements].[ID Const].[All]" allUniqueName="[Logements].[ID Const].[All]" dimensionUniqueName="[Logements]" displayFolder="Identifiants" count="2" unbalanced="0"/>
    <cacheHierarchy uniqueName="[Logements].[ID Dist]" caption="ID Dist" attribute="1" defaultMemberUniqueName="[Logements].[ID Dist].[All]" allUniqueName="[Logements].[ID Dist].[All]" dimensionUniqueName="[Logements]" displayFolder="Identifiants" count="2" unbalanced="0"/>
    <cacheHierarchy uniqueName="[Logements].[ID FL]" caption="ID FL" attribute="1" keyAttribute="1" defaultMemberUniqueName="[Logements].[ID FL].[All]" allUniqueName="[Logements].[ID FL].[All]" dimensionUniqueName="[Logements]" displayFolder="Identifiants" count="2" unbalanced="0"/>
    <cacheHierarchy uniqueName="[Logements].[ID Log]" caption="ID Log" attribute="1" defaultMemberUniqueName="[Logements].[ID Log].[All]" allUniqueName="[Logements].[ID Log].[All]" dimensionUniqueName="[Logements]" displayFolder="Identifiants" count="2" unbalanced="0"/>
    <cacheHierarchy uniqueName="[Logements].[Machine à laver]" caption="Machine à laver" attribute="1" defaultMemberUniqueName="[Logements].[Machine à laver].[All]" allUniqueName="[Logements].[Machine à laver].[All]" dimensionUniqueName="[Logements]" displayFolder="Equipement du logement" count="2" unbalanced="0"/>
    <cacheHierarchy uniqueName="[Logements].[Murs]" caption="Murs" attribute="1" defaultMemberUniqueName="[Logements].[Murs].[All]" allUniqueName="[Logements].[Murs].[All]" dimensionUniqueName="[Logements]" displayFolder="Matériaux" count="2" unbalanced="0"/>
    <cacheHierarchy uniqueName="[Logements].[Nb de BI]" caption="Nb de BI" defaultMemberUniqueName="[Logements].[Nb de BI].[All]" allUniqueName="[Logements].[Nb de BI].[All]" dimensionUniqueName="[Logements]" displayFolder="" count="3" unbalanced="0"/>
    <cacheHierarchy uniqueName="[Logements].[Nb de BI 1]" caption="Nb de BI 1" attribute="1" defaultMemberUniqueName="[Logements].[Nb de BI 1].[All]" allUniqueName="[Logements].[Nb de BI 1].[All]" dimensionUniqueName="[Logements]" displayFolder="" count="2" unbalanced="0"/>
    <cacheHierarchy uniqueName="[Logements].[Nb de BI 2]" caption="Nb de BI 2" attribute="1" defaultMemberUniqueName="[Logements].[Nb de BI 2].[All]" allUniqueName="[Logements].[Nb de BI 2].[All]" dimensionUniqueName="[Logements]" displayFolder="" count="2" unbalanced="0"/>
    <cacheHierarchy uniqueName="[Logements].[Nb De BI Synth Locale]" caption="Nb De BI Synth Locale" attribute="1" defaultMemberUniqueName="[Logements].[Nb De BI Synth Locale].[All]" allUniqueName="[Logements].[Nb De BI Synth Locale].[All]" dimensionUniqueName="[Logements]" displayFolder="" count="2" unbalanced="0"/>
    <cacheHierarchy uniqueName="[Logements].[Ordinateur]" caption="Ordinateur" attribute="1" defaultMemberUniqueName="[Logements].[Ordinateur].[All]" allUniqueName="[Logements].[Ordinateur].[All]" dimensionUniqueName="[Logements]" displayFolder="Equipement du logement" count="2" unbalanced="0"/>
    <cacheHierarchy uniqueName="[Logements].[Origine Principale De leau]" caption="Origine Principale De leau" attribute="1" defaultMemberUniqueName="[Logements].[Origine Principale De leau].[All]" allUniqueName="[Logements].[Origine Principale De leau].[All]" dimensionUniqueName="[Logements]" displayFolder="Eau" count="2" unbalanced="0"/>
    <cacheHierarchy uniqueName="[Logements].[Pièce climatisée]" caption="Pièce climatisée" attribute="1" defaultMemberUniqueName="[Logements].[Pièce climatisée].[All]" allUniqueName="[Logements].[Pièce climatisée].[All]" dimensionUniqueName="[Logements]" displayFolder="Equipement du logement" count="2" unbalanced="0"/>
    <cacheHierarchy uniqueName="[Logements].[Pièces Habitation]" caption="Pièces Habitation" defaultMemberUniqueName="[Logements].[Pièces Habitation].[All]" allUniqueName="[Logements].[Pièces Habitation].[All]" dimensionUniqueName="[Logements]" displayFolder="Construction" count="3" unbalanced="0"/>
    <cacheHierarchy uniqueName="[Logements].[Pieces Habitation 1]" caption="Pieces Habitation 1" attribute="1" defaultMemberUniqueName="[Logements].[Pieces Habitation 1].[All]" allUniqueName="[Logements].[Pieces Habitation 1].[All]" dimensionUniqueName="[Logements]" displayFolder="" count="2" unbalanced="0"/>
    <cacheHierarchy uniqueName="[Logements].[Pièces Habitation 2]" caption="Pièces Habitation 2" attribute="1" defaultMemberUniqueName="[Logements].[Pièces Habitation 2].[All]" allUniqueName="[Logements].[Pièces Habitation 2].[All]" dimensionUniqueName="[Logements]" displayFolder="" count="2" unbalanced="0"/>
    <cacheHierarchy uniqueName="[Logements].[Réception de la TNT]" caption="Réception de la TNT" attribute="1" defaultMemberUniqueName="[Logements].[Réception de la TNT].[All]" allUniqueName="[Logements].[Réception de la TNT].[All]" dimensionUniqueName="[Logements]" displayFolder="Equipement du logement" count="2" unbalanced="0"/>
    <cacheHierarchy uniqueName="[Logements].[Réfrigérateur]" caption="Réfrigérateur" attribute="1" defaultMemberUniqueName="[Logements].[Réfrigérateur].[All]" allUniqueName="[Logements].[Réfrigérateur].[All]" dimensionUniqueName="[Logements]" displayFolder="Equipement du logement" count="2" unbalanced="0"/>
    <cacheHierarchy uniqueName="[Logements].[Sol]" caption="Sol" attribute="1" defaultMemberUniqueName="[Logements].[Sol].[All]" allUniqueName="[Logements].[Sol].[All]" dimensionUniqueName="[Logements]" displayFolder="Matériaux" count="2" unbalanced="0"/>
    <cacheHierarchy uniqueName="[Logements].[Statut Occupation]" caption="Statut Occupation" attribute="1" defaultMemberUniqueName="[Logements].[Statut Occupation].[All]" allUniqueName="[Logements].[Statut Occupation].[All]" dimensionUniqueName="[Logements]" displayFolder="Construction" count="2" unbalanced="0"/>
    <cacheHierarchy uniqueName="[Logements].[Téléphone fixe]" caption="Téléphone fixe" attribute="1" defaultMemberUniqueName="[Logements].[Téléphone fixe].[All]" allUniqueName="[Logements].[Téléphone fixe].[All]" dimensionUniqueName="[Logements]" displayFolder="Equipement du logement" count="2" unbalanced="0"/>
    <cacheHierarchy uniqueName="[Logements].[Téléphone mobile]" caption="Téléphone mobile" attribute="1" defaultMemberUniqueName="[Logements].[Téléphone mobile].[All]" allUniqueName="[Logements].[Téléphone mobile].[All]" dimensionUniqueName="[Logements]" displayFolder="Equipement du logement" count="2" unbalanced="0"/>
    <cacheHierarchy uniqueName="[Logements].[Toit]" caption="Toit" attribute="1" defaultMemberUniqueName="[Logements].[Toit].[All]" allUniqueName="[Logements].[Toit].[All]" dimensionUniqueName="[Logements]" displayFolder="Matériaux" count="2" unbalanced="0"/>
    <cacheHierarchy uniqueName="[Logements].[Type De Construction]" caption="Type De Construction" attribute="1" defaultMemberUniqueName="[Logements].[Type De Construction].[All]" allUniqueName="[Logements].[Type De Construction].[All]" dimensionUniqueName="[Logements]" displayFolder="Construction" count="2" unbalanced="0"/>
    <cacheHierarchy uniqueName="[Logements].[Voitures]" caption="Voitures" attribute="1" defaultMemberUniqueName="[Logements].[Voitures].[All]" allUniqueName="[Logements].[Voitures].[All]" dimensionUniqueName="[Logements]" displayFolder="Moyens de déplacement" count="2" unbalanced="0"/>
    <cacheHierarchy uniqueName="[Logements].[WC intérieur]" caption="WC intérieur" attribute="1" defaultMemberUniqueName="[Logements].[WC intérieur].[All]" allUniqueName="[Logements].[WC intérieur].[All]" dimensionUniqueName="[Logements]" displayFolder="Eau" count="2" unbalanced="0"/>
    <cacheHierarchy uniqueName="[Measures]" caption="Measures" attribute="1" keyAttribute="1" defaultMemberUniqueName="[Measures].[Individus]" dimensionUniqueName="[Measures]" displayFolder="" measures="1" count="1" unbalanced="0">
      <fieldsUsage count="1">
        <fieldUsage x="8"/>
      </fieldsUsage>
    </cacheHierarchy>
    <cacheHierarchy uniqueName="[Menages].[IDFL]" caption="IDFL" attribute="1" keyAttribute="1" defaultMemberUniqueName="[Menages].[IDFL].[All]" allUniqueName="[Menages].[IDFL].[All]" dimensionUniqueName="[Menages]" displayFolder="Autres" count="2" unbalanced="0"/>
    <cacheHierarchy uniqueName="[Menages].[Menage Conjoints]" caption="Menage Conjoints" attribute="1" defaultMemberUniqueName="[Menages].[Menage Conjoints].[All]" allUniqueName="[Menages].[Menage Conjoints].[All]" dimensionUniqueName="[Menages]" displayFolder="Autres" count="2" unbalanced="0"/>
    <cacheHierarchy uniqueName="[Menages].[Menage Enfants]" caption="Menage Enfants" attribute="1" defaultMemberUniqueName="[Menages].[Menage Enfants].[All]" allUniqueName="[Menages].[Menage Enfants].[All]" dimensionUniqueName="[Menages]" displayFolder="Autres" count="2" unbalanced="0"/>
    <cacheHierarchy uniqueName="[Menages].[Nb Familles]" caption="Nb Familles" attribute="1" defaultMemberUniqueName="[Menages].[Nb Familles].[All]" allUniqueName="[Menages].[Nb Familles].[All]" dimensionUniqueName="[Menages]" displayFolder="Autres" count="2" unbalanced="0"/>
    <cacheHierarchy uniqueName="[Menages].[Nb Isoles]" caption="Nb Isoles" attribute="1" defaultMemberUniqueName="[Menages].[Nb Isoles].[All]" allUniqueName="[Menages].[Nb Isoles].[All]" dimensionUniqueName="[Menages]" displayFolder="Autres" count="2" unbalanced="0"/>
    <cacheHierarchy uniqueName="[Menages].[Nb Noyaux]" caption="Nb Noyaux" attribute="1" defaultMemberUniqueName="[Menages].[Nb Noyaux].[All]" allUniqueName="[Menages].[Nb Noyaux].[All]" dimensionUniqueName="[Menages]" displayFolder="Autres" count="2" unbalanced="0"/>
    <cacheHierarchy uniqueName="[Menages].[Population du menage]" caption="Population du menage" attribute="1" defaultMemberUniqueName="[Menages].[Population du menage].[All]" allUniqueName="[Menages].[Population du menage].[All]" dimensionUniqueName="[Menages]" displayFolder="Autres" count="2" unbalanced="0"/>
    <cacheHierarchy uniqueName="[Menages].[Type Menage]" caption="Type Menage" attribute="1" defaultMemberUniqueName="[Menages].[Type Menage].[All]" allUniqueName="[Menages].[Type Menage].[All]" dimensionUniqueName="[Menages]" displayFolder="" count="2" unbalanced="0"/>
    <cacheHierarchy uniqueName="[Noyaux].[Famille]" caption="Famille" attribute="1" defaultMemberUniqueName="[Noyaux].[Famille].[All]" allUniqueName="[Noyaux].[Famille].[All]" dimensionUniqueName="[Noyaux]" displayFolder="Autres" count="2" unbalanced="0"/>
    <cacheHierarchy uniqueName="[Noyaux].[ID Noyau]" caption="ID Noyau" attribute="1" keyAttribute="1" defaultMemberUniqueName="[Noyaux].[ID Noyau].[All]" allUniqueName="[Noyaux].[ID Noyau].[All]" dimensionUniqueName="[Noyaux]" displayFolder="Autres" count="2" unbalanced="0"/>
    <cacheHierarchy uniqueName="[Noyaux].[Noyau Chef]" caption="Noyau Chef" attribute="1" defaultMemberUniqueName="[Noyaux].[Noyau Chef].[All]" allUniqueName="[Noyaux].[Noyau Chef].[All]" dimensionUniqueName="[Noyaux]" displayFolder="Autres" count="2" unbalanced="0"/>
    <cacheHierarchy uniqueName="[Noyaux].[Noyau Conjoint]" caption="Noyau Conjoint" attribute="1" defaultMemberUniqueName="[Noyaux].[Noyau Conjoint].[All]" allUniqueName="[Noyaux].[Noyau Conjoint].[All]" dimensionUniqueName="[Noyaux]" displayFolder="Autres" count="2" unbalanced="0"/>
    <cacheHierarchy uniqueName="[Noyaux].[Noyau Enfants]" caption="Noyau Enfants" attribute="1" defaultMemberUniqueName="[Noyaux].[Noyau Enfants].[All]" allUniqueName="[Noyaux].[Noyau Enfants].[All]" dimensionUniqueName="[Noyaux]" displayFolder="Autres" count="2" unbalanced="0"/>
    <cacheHierarchy uniqueName="[Noyaux].[Noyau Isoles]" caption="Noyau Isoles" attribute="1" defaultMemberUniqueName="[Noyaux].[Noyau Isoles].[All]" allUniqueName="[Noyaux].[Noyau Isoles].[All]" dimensionUniqueName="[Noyaux]" displayFolder="Autres" count="2" unbalanced="0"/>
    <cacheHierarchy uniqueName="[Noyaux].[Population du noyau]" caption="Population du noyau" attribute="1" defaultMemberUniqueName="[Noyaux].[Population du noyau].[All]" allUniqueName="[Noyaux].[Population du noyau].[All]" dimensionUniqueName="[Noyaux]" displayFolder="Autres" count="2" unbalanced="0"/>
    <cacheHierarchy uniqueName="[Noyaux].[Type Noyau]" caption="Type Noyau" attribute="1" defaultMemberUniqueName="[Noyaux].[Type Noyau].[All]" allUniqueName="[Noyaux].[Type Noyau].[All]" dimensionUniqueName="[Noyaux]" displayFolder="" count="2" unbalanced="0"/>
    <cacheHierarchy uniqueName="[Individus].[Lieu De Naissance 1]" caption="Lieu De Naissance 1" attribute="1" defaultMemberUniqueName="[Individus].[Lieu De Naissance 1].[All]" allUniqueName="[Individus].[Lieu De Naissance 1].[All]" dimensionUniqueName="[Individus]" displayFolder="Lieu de naissance" count="2" unbalanced="0" hidden="1"/>
    <cacheHierarchy uniqueName="[Individus].[Lieu De Naissance 2]" caption="Lieu De Naissance 2" attribute="1" defaultMemberUniqueName="[Individus].[Lieu De Naissance 2].[All]" allUniqueName="[Individus].[Lieu De Naissance 2].[All]" dimensionUniqueName="[Individus]" displayFolder="Lieu de naissance" count="2" unbalanced="0" hidden="1"/>
    <cacheHierarchy uniqueName="[Individus].[Lieu De Naissance 3]" caption="Lieu De Naissance 3" attribute="1" defaultMemberUniqueName="[Individus].[Lieu De Naissance 3].[All]" allUniqueName="[Individus].[Lieu De Naissance 3].[All]" dimensionUniqueName="[Individus]" displayFolder="Lieu de naissance" count="2" unbalanced="0" hidden="1"/>
    <cacheHierarchy uniqueName="[Individus].[Lieu De Naissance 4]" caption="Lieu De Naissance 4" attribute="1" defaultMemberUniqueName="[Individus].[Lieu De Naissance 4].[All]" allUniqueName="[Individus].[Lieu De Naissance 4].[All]" dimensionUniqueName="[Individus]" displayFolder="Lieu de naissance" count="2" unbalanced="0" hidden="1"/>
    <cacheHierarchy uniqueName="[Individus].[Lieu Travail 1]" caption="Lieu Travail 1" attribute="1" defaultMemberUniqueName="[Individus].[Lieu Travail 1].[All]" allUniqueName="[Individus].[Lieu Travail 1].[All]" dimensionUniqueName="[Individus]" displayFolder="Activite" count="2" unbalanced="0" hidden="1"/>
    <cacheHierarchy uniqueName="[Individus].[Lieu Travail 2]" caption="Lieu Travail 2" attribute="1" defaultMemberUniqueName="[Individus].[Lieu Travail 2].[All]" allUniqueName="[Individus].[Lieu Travail 2].[All]" dimensionUniqueName="[Individus]" displayFolder="Activite" count="2" unbalanced="0" hidden="1"/>
    <cacheHierarchy uniqueName="[Individus].[Lieu Travail 3]" caption="Lieu Travail 3" attribute="1" defaultMemberUniqueName="[Individus].[Lieu Travail 3].[All]" allUniqueName="[Individus].[Lieu Travail 3].[All]" dimensionUniqueName="[Individus]" displayFolder="Activite" count="2" unbalanced="0" hidden="1"/>
    <cacheHierarchy uniqueName="[Individus].[Lieu Travail 4]" caption="Lieu Travail 4" attribute="1" defaultMemberUniqueName="[Individus].[Lieu Travail 4].[All]" allUniqueName="[Individus].[Lieu Travail 4].[All]" dimensionUniqueName="[Individus]" displayFolder="Activite" count="2" unbalanced="0" hidden="1"/>
    <cacheHierarchy uniqueName="[Individus].[NAF17]" caption="NAF17" attribute="1" defaultMemberUniqueName="[Individus].[NAF17].[All]" allUniqueName="[Individus].[NAF17].[All]" dimensionUniqueName="[Individus]" displayFolder="Activite" count="2" unbalanced="0" hidden="1"/>
    <cacheHierarchy uniqueName="[Individus].[NAF272]" caption="NAF272" attribute="1" defaultMemberUniqueName="[Individus].[NAF272].[All]" allUniqueName="[Individus].[NAF272].[All]" dimensionUniqueName="[Individus]" displayFolder="Activite" count="2" unbalanced="0" hidden="1"/>
    <cacheHierarchy uniqueName="[Individus].[NAF4]" caption="NAF4" attribute="1" defaultMemberUniqueName="[Individus].[NAF4].[All]" allUniqueName="[Individus].[NAF4].[All]" dimensionUniqueName="[Individus]" displayFolder="Activite" count="2" unbalanced="0" hidden="1"/>
    <cacheHierarchy uniqueName="[Individus].[NAF88]" caption="NAF88" attribute="1" defaultMemberUniqueName="[Individus].[NAF88].[All]" allUniqueName="[Individus].[NAF88].[All]" dimensionUniqueName="[Individus]" displayFolder="Activite" count="2" unbalanced="0" hidden="1"/>
    <cacheHierarchy uniqueName="[Individus].[Situation]" caption="Situation" attribute="1" defaultMemberUniqueName="[Individus].[Situation].[All]" allUniqueName="[Individus].[Situation].[All]" dimensionUniqueName="[Individus]" displayFolder="Activite" count="2" unbalanced="0" hidden="1"/>
    <cacheHierarchy uniqueName="[Logements].[IDBI Chef Menage]" caption="IDBI Chef Menage" attribute="1" defaultMemberUniqueName="[Logements].[IDBI Chef Menage].[All]" allUniqueName="[Logements].[IDBI Chef Menage].[All]" dimensionUniqueName="[Logements]" displayFolder="Identifiants" count="2" unbalanced="0" hidden="1"/>
    <cacheHierarchy uniqueName="[Noyaux].[IDFL]" caption="IDFL" attribute="1" defaultMemberUniqueName="[Noyaux].[IDFL].[All]" allUniqueName="[Noyaux].[IDFL].[All]" dimensionUniqueName="[Noyaux]" displayFolder="Autres" count="2" unbalanced="0" hidden="1"/>
    <cacheHierarchy uniqueName="[Measures].[Individus]" caption="Individus" measure="1" displayFolder="" measureGroup="Individus" count="0"/>
    <cacheHierarchy uniqueName="[Measures].[Logements]" caption="Logements" measure="1" displayFolder="" measureGroup="Logements" count="0"/>
    <cacheHierarchy uniqueName="[Measures].[Voitures]" caption="Voitures" measure="1" displayFolder="Déplacement" measureGroup="Logements" count="0"/>
    <cacheHierarchy uniqueName="[Measures].[Deux-roues]" caption="Deux-roues" measure="1" displayFolder="Déplacement" measureGroup="Logements" count="0"/>
    <cacheHierarchy uniqueName="[Measures].[Bateaux]" caption="Bateaux" measure="1" displayFolder="Déplacement" measureGroup="Logements" count="0"/>
    <cacheHierarchy uniqueName="[Measures].[Bateaux sans moteur]" caption="Bateaux sans moteur" measure="1" displayFolder="Déplacement" measureGroup="Logements" count="0"/>
    <cacheHierarchy uniqueName="[Measures].[Menages]" caption="Menages" measure="1" displayFolder="" measureGroup="Menages" count="0"/>
    <cacheHierarchy uniqueName="[Measures].[Population du ménage]" caption="Population du ménage" measure="1" displayFolder="Population du ménage" measureGroup="Menages" count="0"/>
    <cacheHierarchy uniqueName="[Measures].[Noyaux]" caption="Noyaux" measure="1" displayFolder="" measureGroup="Noyaux" count="0"/>
    <cacheHierarchy uniqueName="[Measures].[Individus de 15 ans et plus]" caption="Individus de 15 ans et plus" measure="1" displayFolder="" count="0"/>
    <cacheHierarchy uniqueName="[Measures].[Individus entre 15 et 64 ans]" caption="Individus entre 15 et 64 ans" measure="1" displayFolder="Individus particuliers" count="0"/>
    <cacheHierarchy uniqueName="[Measures].[Individus en logement ordinaire]" caption="Individus en logement ordinaire" measure="1" displayFolder="Individus particuliers" count="0"/>
    <cacheHierarchy uniqueName="[Measures].[Individus des résidences principales]" caption="Individus des résidences principales" measure="1" displayFolder="Individus particuliers" count="0"/>
    <cacheHierarchy uniqueName="[Measures].[Résidences principales]" caption="Résidences principales" measure="1" displayFolder="" count="0"/>
    <cacheHierarchy uniqueName="[Measures].[Actifs]" caption="Actifs" measure="1" displayFolder="Actifs, Chomeurs, ..." count="0"/>
    <cacheHierarchy uniqueName="[Measures].[Inactifs]" caption="Inactifs" measure="1" displayFolder="Actifs, Chomeurs, ..." count="0"/>
    <cacheHierarchy uniqueName="[Measures].[Chomeurs]" caption="Chomeurs" measure="1" displayFolder="Actifs, Chomeurs, ..." count="0"/>
    <cacheHierarchy uniqueName="[Measures].[Emploi]" caption="Emploi" measure="1" displayFolder="Actifs, Chomeurs, ..." count="0"/>
    <cacheHierarchy uniqueName="[Measures].[Taux de chomage]" caption="Taux de chomage" measure="1" displayFolder="Taux d'activité, de chômage, ..." count="0"/>
    <cacheHierarchy uniqueName="[Measures].[Logements ordinaires]" caption="Logements ordinaires" measure="1" displayFolder="Logements" count="0"/>
    <cacheHierarchy uniqueName="[Measures].[Nombre moyen de pièces]" caption="Nombre moyen de pièces" measure="1" displayFolder="Logements" count="0"/>
    <cacheHierarchy uniqueName="[Measures].[Taux d'activite]" caption="Taux d'activite" measure="1" displayFolder="Taux d'activité, de chômage, ..." count="0"/>
    <cacheHierarchy uniqueName="[Measures].[Taux d'activité des 15-64 ans]" caption="Taux d'activité des 15-64 ans" measure="1" displayFolder="Taux d'activité, de chômage, ..." count="0"/>
    <cacheHierarchy uniqueName="[Measures].[Taux d'emploi]" caption="Taux d'emploi" measure="1" displayFolder="Taux d'activité, de chômage, ..." count="0"/>
    <cacheHierarchy uniqueName="[Measures].[Taux d'emploi des 15-64 ans]" caption="Taux d'emploi des 15-64 ans" measure="1" displayFolder="Taux d'activité, de chômage, ..." count="0"/>
    <cacheHierarchy uniqueName="[Measures].[Population moyenne du ménage]" caption="Population moyenne du ménage" measure="1" displayFolder="Population du ménage" count="0"/>
    <cacheHierarchy uniqueName="[Measures].[Somme des pièces]" caption="Somme des pièces" measure="1" displayFolder="" measureGroup="Logements" count="0" hidden="1"/>
    <cacheHierarchy uniqueName="[Militaires et armée]" caption="Militaires et armée" set="1" displayFolder="" count="0" unbalanced="0" unbalancedGroup="0"/>
    <cacheHierarchy uniqueName="[Langues polynésiennes]" caption="Langues polynésiennes" set="1" displayFolder="" count="0" unbalanced="0" unbalancedGroup="0"/>
  </cacheHierarchies>
  <kpis count="0"/>
  <tupleCache>
    <entries count="2614">
      <n v="12" in="0">
        <tpls c="4">
          <tpl fld="4" item="3"/>
          <tpl fld="6" item="3"/>
          <tpl fld="7" item="3"/>
          <tpl fld="8" item="0"/>
        </tpls>
      </n>
      <n v="923" in="0">
        <tpls c="4">
          <tpl fld="5" item="8"/>
          <tpl fld="4" item="2"/>
          <tpl fld="1" item="6"/>
          <tpl fld="8" item="0"/>
        </tpls>
      </n>
      <n v="2222" in="0">
        <tpls c="4">
          <tpl fld="4" item="2"/>
          <tpl fld="6" item="1"/>
          <tpl hier="81" item="4294967295"/>
          <tpl fld="8" item="0"/>
        </tpls>
      </n>
      <n v="5" in="0">
        <tpls c="3">
          <tpl fld="3" item="8"/>
          <tpl fld="1" item="3"/>
          <tpl fld="8" item="0"/>
        </tpls>
      </n>
      <n v="11860" in="0">
        <tpls c="4">
          <tpl fld="3" item="8"/>
          <tpl hier="81" item="4294967295"/>
          <tpl fld="2" item="0"/>
          <tpl fld="8" item="0"/>
        </tpls>
      </n>
      <n v="769" in="0">
        <tpls c="4">
          <tpl fld="3" item="5"/>
          <tpl fld="1" item="6"/>
          <tpl fld="2" item="1"/>
          <tpl fld="8" item="0"/>
        </tpls>
      </n>
      <n v="30271" in="0">
        <tpls c="4">
          <tpl fld="4" item="4"/>
          <tpl fld="6" item="2"/>
          <tpl hier="81" item="4294967295"/>
          <tpl fld="8" item="0"/>
        </tpls>
      </n>
      <n v="11188" in="0">
        <tpls c="4">
          <tpl fld="3" item="8"/>
          <tpl hier="81" item="4294967295"/>
          <tpl fld="2" item="1"/>
          <tpl fld="8" item="0"/>
        </tpls>
      </n>
      <n v="51" in="0">
        <tpls c="4">
          <tpl fld="5" item="34"/>
          <tpl fld="4" item="3"/>
          <tpl fld="1" item="1"/>
          <tpl fld="8" item="0"/>
        </tpls>
      </n>
      <n v="34557" in="0">
        <tpls c="3">
          <tpl hier="51" item="4294967295"/>
          <tpl fld="7" item="2"/>
          <tpl fld="8" item="0"/>
        </tpls>
      </n>
      <n v="1857" in="0">
        <tpls c="4">
          <tpl fld="3" item="2"/>
          <tpl fld="7" item="0"/>
          <tpl fld="2" item="1"/>
          <tpl fld="8" item="0"/>
        </tpls>
      </n>
      <n v="11" in="0">
        <tpls c="4">
          <tpl fld="5" item="27"/>
          <tpl fld="4" item="3"/>
          <tpl fld="1" item="4"/>
          <tpl fld="8" item="0"/>
        </tpls>
      </n>
      <n v="854" in="0">
        <tpls c="4">
          <tpl fld="3" item="11"/>
          <tpl fld="1" item="6"/>
          <tpl fld="2" item="0"/>
          <tpl fld="8" item="0"/>
        </tpls>
      </n>
      <n v="789" in="0">
        <tpls c="4">
          <tpl fld="5" item="19"/>
          <tpl fld="4" item="4"/>
          <tpl fld="1" item="1"/>
          <tpl fld="8" item="0"/>
        </tpls>
      </n>
      <n v="146" in="0">
        <tpls c="4">
          <tpl fld="4" item="0"/>
          <tpl fld="6" item="2"/>
          <tpl fld="7" item="0"/>
          <tpl fld="8" item="0"/>
        </tpls>
      </n>
      <n v="1414" in="0">
        <tpls c="4">
          <tpl fld="5" item="21"/>
          <tpl fld="4" item="4"/>
          <tpl fld="1" item="6"/>
          <tpl fld="8" item="0"/>
        </tpls>
      </n>
      <n v="388" in="0">
        <tpls c="4">
          <tpl fld="5" item="24"/>
          <tpl fld="4" item="3"/>
          <tpl hier="81" item="1"/>
          <tpl fld="8" item="0"/>
        </tpls>
      </n>
      <n v="96" in="0">
        <tpls c="4">
          <tpl fld="4" item="1"/>
          <tpl fld="6" item="3"/>
          <tpl hier="81" item="4294967295"/>
          <tpl fld="8" item="0"/>
        </tpls>
      </n>
      <n v="2089" in="0">
        <tpls c="4">
          <tpl fld="3" item="0"/>
          <tpl fld="7" item="2"/>
          <tpl fld="2" item="0"/>
          <tpl fld="8" item="0"/>
        </tpls>
      </n>
      <n v="4230" in="0">
        <tpls c="3">
          <tpl fld="6" item="6"/>
          <tpl fld="7" item="1"/>
          <tpl fld="8" item="0"/>
        </tpls>
      </n>
      <n v="569" in="0">
        <tpls c="4">
          <tpl fld="4" item="2"/>
          <tpl fld="6" item="7"/>
          <tpl fld="7" item="1"/>
          <tpl fld="8" item="0"/>
        </tpls>
      </n>
      <n v="260" in="0">
        <tpls c="4">
          <tpl fld="4" item="1"/>
          <tpl fld="6" item="1"/>
          <tpl fld="7" item="0"/>
          <tpl fld="8" item="0"/>
        </tpls>
      </n>
      <n v="350" in="0">
        <tpls c="4">
          <tpl fld="5" item="16"/>
          <tpl fld="4" item="2"/>
          <tpl fld="7" item="1"/>
          <tpl fld="8" item="0"/>
        </tpls>
      </n>
      <n v="1317" in="0">
        <tpls c="4">
          <tpl fld="3" item="7"/>
          <tpl fld="1" item="2"/>
          <tpl fld="2" item="1"/>
          <tpl fld="8" item="0"/>
        </tpls>
      </n>
      <n v="15313" in="0">
        <tpls c="3">
          <tpl fld="3" item="5"/>
          <tpl hier="81" item="4294967295"/>
          <tpl fld="8" item="0"/>
        </tpls>
      </n>
      <n v="53" in="0">
        <tpls c="4">
          <tpl fld="5" item="0"/>
          <tpl fld="4" item="0"/>
          <tpl fld="7" item="2"/>
          <tpl fld="8" item="0"/>
        </tpls>
      </n>
      <n v="1992" in="0">
        <tpls c="4">
          <tpl fld="5" item="19"/>
          <tpl fld="4" item="4"/>
          <tpl fld="1" item="6"/>
          <tpl fld="8" item="0"/>
        </tpls>
      </n>
      <n v="577" in="0">
        <tpls c="4">
          <tpl fld="3" item="12"/>
          <tpl fld="1" item="3"/>
          <tpl fld="2" item="0"/>
          <tpl fld="8" item="0"/>
        </tpls>
      </n>
      <n v="388" in="0">
        <tpls c="4">
          <tpl fld="3" item="9"/>
          <tpl fld="7" item="4"/>
          <tpl fld="2" item="0"/>
          <tpl fld="8" item="0"/>
        </tpls>
      </n>
      <n v="258" in="0">
        <tpls c="4">
          <tpl fld="5" item="18"/>
          <tpl fld="4" item="2"/>
          <tpl fld="1" item="4"/>
          <tpl fld="8" item="0"/>
        </tpls>
      </n>
      <n v="1715" in="0">
        <tpls c="4">
          <tpl fld="3" item="10"/>
          <tpl fld="1" item="6"/>
          <tpl fld="2" item="0"/>
          <tpl fld="8" item="0"/>
        </tpls>
      </n>
      <n v="296" in="0">
        <tpls c="4">
          <tpl fld="5" item="22"/>
          <tpl fld="4" item="0"/>
          <tpl fld="7" item="0"/>
          <tpl fld="8" item="0"/>
        </tpls>
      </n>
      <n v="428" in="0">
        <tpls c="4">
          <tpl fld="3" item="9"/>
          <tpl fld="7" item="4"/>
          <tpl fld="2" item="1"/>
          <tpl fld="8" item="0"/>
        </tpls>
      </n>
      <n v="8" in="0">
        <tpls c="4">
          <tpl fld="5" item="0"/>
          <tpl fld="4" item="0"/>
          <tpl fld="1" item="1"/>
          <tpl fld="8" item="0"/>
        </tpls>
      </n>
      <n v="403" in="0">
        <tpls c="4">
          <tpl fld="5" item="8"/>
          <tpl fld="4" item="2"/>
          <tpl fld="1" item="4"/>
          <tpl fld="8" item="0"/>
        </tpls>
      </n>
      <n v="77" in="0">
        <tpls c="4">
          <tpl fld="3" item="9"/>
          <tpl fld="7" item="2"/>
          <tpl fld="2" item="1"/>
          <tpl fld="8" item="0"/>
        </tpls>
      </n>
      <n v="1299" in="0">
        <tpls c="4">
          <tpl fld="4" item="0"/>
          <tpl fld="6" item="2"/>
          <tpl hier="81" item="4294967295"/>
          <tpl fld="8" item="0"/>
        </tpls>
      </n>
      <n v="558" in="0">
        <tpls c="4">
          <tpl fld="3" item="8"/>
          <tpl fld="1" item="1"/>
          <tpl fld="2" item="0"/>
          <tpl fld="8" item="0"/>
        </tpls>
      </n>
      <n v="20" in="0">
        <tpls c="4">
          <tpl fld="5" item="3"/>
          <tpl fld="4" item="1"/>
          <tpl fld="1" item="4"/>
          <tpl fld="8" item="0"/>
        </tpls>
      </n>
      <n v="424" in="0">
        <tpls c="4">
          <tpl fld="3" item="6"/>
          <tpl fld="1" item="3"/>
          <tpl fld="2" item="0"/>
          <tpl fld="8" item="0"/>
        </tpls>
      </n>
      <n v="311" in="0">
        <tpls c="4">
          <tpl fld="3" item="1"/>
          <tpl fld="1" item="3"/>
          <tpl fld="2" item="0"/>
          <tpl fld="8" item="0"/>
        </tpls>
      </n>
      <n v="1570" in="0">
        <tpls c="4">
          <tpl fld="5" item="37"/>
          <tpl fld="4" item="4"/>
          <tpl fld="7" item="0"/>
          <tpl fld="8" item="0"/>
        </tpls>
      </n>
      <n v="490" in="0">
        <tpls c="4">
          <tpl fld="4" item="1"/>
          <tpl fld="6" item="0"/>
          <tpl hier="81" item="4294967295"/>
          <tpl fld="8" item="0"/>
        </tpls>
      </n>
      <n v="5015" in="0">
        <tpls c="3">
          <tpl fld="3" item="9"/>
          <tpl hier="81" item="4294967295"/>
          <tpl fld="8" item="0"/>
        </tpls>
      </n>
      <n v="4865" in="0">
        <tpls c="4">
          <tpl fld="3" item="8"/>
          <tpl fld="1" item="6"/>
          <tpl fld="2" item="0"/>
          <tpl fld="8" item="0"/>
        </tpls>
      </n>
      <n v="299" in="0">
        <tpls c="4">
          <tpl fld="5" item="13"/>
          <tpl fld="4" item="4"/>
          <tpl fld="1" item="1"/>
          <tpl fld="8" item="0"/>
        </tpls>
      </n>
      <n v="59" in="0">
        <tpls c="4">
          <tpl fld="5" item="0"/>
          <tpl fld="4" item="0"/>
          <tpl hier="81" item="1"/>
          <tpl fld="8" item="0"/>
        </tpls>
      </n>
      <n v="15" in="0">
        <tpls c="4">
          <tpl fld="5" item="23"/>
          <tpl fld="4" item="3"/>
          <tpl hier="81" item="1"/>
          <tpl fld="8" item="0"/>
        </tpls>
      </n>
      <n v="80" in="0">
        <tpls c="4">
          <tpl fld="4" item="1"/>
          <tpl fld="6" item="0"/>
          <tpl fld="7" item="5"/>
          <tpl fld="8" item="0"/>
        </tpls>
      </n>
      <n v="2" in="0">
        <tpls c="4">
          <tpl fld="5" item="4"/>
          <tpl fld="4" item="3"/>
          <tpl fld="1" item="1"/>
          <tpl fld="8" item="0"/>
        </tpls>
      </n>
      <n v="338" in="0">
        <tpls c="4">
          <tpl fld="3" item="1"/>
          <tpl fld="7" item="4"/>
          <tpl fld="2" item="1"/>
          <tpl fld="8" item="0"/>
        </tpls>
      </n>
      <n v="169" in="0">
        <tpls c="4">
          <tpl fld="5" item="30"/>
          <tpl fld="4" item="3"/>
          <tpl fld="7" item="0"/>
          <tpl fld="8" item="0"/>
        </tpls>
      </n>
      <n v="5425" in="0">
        <tpls c="3">
          <tpl fld="1" item="3"/>
          <tpl fld="2" item="0"/>
          <tpl fld="8" item="0"/>
        </tpls>
      </n>
      <n v="6811" in="0">
        <tpls c="4">
          <tpl fld="4" item="4"/>
          <tpl fld="6" item="2"/>
          <tpl fld="7" item="3"/>
          <tpl fld="8" item="0"/>
        </tpls>
      </n>
      <n v="15364" in="0">
        <tpls c="3">
          <tpl fld="7" item="0"/>
          <tpl fld="2" item="1"/>
          <tpl fld="8" item="0"/>
        </tpls>
      </n>
      <n v="2685" in="0">
        <tpls c="4">
          <tpl fld="3" item="0"/>
          <tpl fld="7" item="2"/>
          <tpl fld="2" item="1"/>
          <tpl fld="8" item="0"/>
        </tpls>
      </n>
      <n v="140" in="0">
        <tpls c="4">
          <tpl fld="5" item="6"/>
          <tpl fld="4" item="2"/>
          <tpl hier="81" item="1"/>
          <tpl fld="8" item="0"/>
        </tpls>
      </n>
      <n v="22" in="0">
        <tpls c="4">
          <tpl fld="5" item="15"/>
          <tpl fld="4" item="3"/>
          <tpl fld="1" item="1"/>
          <tpl fld="8" item="0"/>
        </tpls>
      </n>
      <n v="8849" in="0">
        <tpls c="3">
          <tpl fld="3" item="8"/>
          <tpl fld="7" item="2"/>
          <tpl fld="8" item="0"/>
        </tpls>
      </n>
      <n v="1494" in="0">
        <tpls c="4">
          <tpl fld="5" item="33"/>
          <tpl fld="4" item="4"/>
          <tpl fld="7" item="0"/>
          <tpl fld="8" item="0"/>
        </tpls>
      </n>
      <n v="103385" in="0">
        <tpls c="3">
          <tpl hier="81" item="4294967295"/>
          <tpl fld="2" item="0"/>
          <tpl fld="8" item="0"/>
        </tpls>
      </n>
      <m in="0">
        <tpls c="4">
          <tpl fld="4" item="1"/>
          <tpl fld="6" item="3"/>
          <tpl fld="7" item="1"/>
          <tpl fld="8" item="0"/>
        </tpls>
      </m>
      <n v="129" in="0">
        <tpls c="4">
          <tpl fld="5" item="14"/>
          <tpl fld="4" item="1"/>
          <tpl fld="7" item="1"/>
          <tpl fld="8" item="0"/>
        </tpls>
      </n>
      <n v="96" in="0">
        <tpls c="4">
          <tpl fld="3" item="9"/>
          <tpl fld="7" item="2"/>
          <tpl fld="2" item="0"/>
          <tpl fld="8" item="0"/>
        </tpls>
      </n>
      <n v="46" in="0">
        <tpls c="4">
          <tpl fld="5" item="2"/>
          <tpl fld="4" item="3"/>
          <tpl fld="1" item="1"/>
          <tpl fld="8" item="0"/>
        </tpls>
      </n>
      <n v="15" in="0">
        <tpls c="4">
          <tpl fld="5" item="23"/>
          <tpl fld="4" item="3"/>
          <tpl fld="1" item="6"/>
          <tpl fld="8" item="0"/>
        </tpls>
      </n>
      <n v="940" in="0">
        <tpls c="4">
          <tpl fld="3" item="8"/>
          <tpl fld="1" item="1"/>
          <tpl fld="2" item="1"/>
          <tpl fld="8" item="0"/>
        </tpls>
      </n>
      <n v="4974" in="0">
        <tpls c="4">
          <tpl fld="6" item="6"/>
          <tpl fld="1" item="2"/>
          <tpl fld="0" item="1"/>
          <tpl fld="8" item="0"/>
        </tpls>
      </n>
      <n v="1611" in="0">
        <tpls c="4">
          <tpl fld="5" item="26"/>
          <tpl fld="4" item="4"/>
          <tpl fld="1" item="4"/>
          <tpl fld="8" item="0"/>
        </tpls>
      </n>
      <n v="125" in="0">
        <tpls c="4">
          <tpl fld="3" item="1"/>
          <tpl fld="1" item="3"/>
          <tpl fld="2" item="1"/>
          <tpl fld="8" item="0"/>
        </tpls>
      </n>
      <n v="598" in="0">
        <tpls c="3">
          <tpl fld="3" item="6"/>
          <tpl fld="7" item="2"/>
          <tpl fld="8" item="0"/>
        </tpls>
      </n>
      <n v="18962" in="0">
        <tpls c="3">
          <tpl fld="3" item="2"/>
          <tpl hier="81" item="4294967295"/>
          <tpl fld="8" item="0"/>
        </tpls>
      </n>
      <n v="235" in="0">
        <tpls c="4">
          <tpl fld="4" item="3"/>
          <tpl fld="6" item="5"/>
          <tpl fld="7" item="0"/>
          <tpl fld="8" item="0"/>
        </tpls>
      </n>
      <n v="12" in="0">
        <tpls c="4">
          <tpl fld="5" item="7"/>
          <tpl fld="4" item="0"/>
          <tpl fld="1" item="4"/>
          <tpl fld="8" item="0"/>
        </tpls>
      </n>
      <n v="266" in="0">
        <tpls c="4">
          <tpl fld="4" item="3"/>
          <tpl fld="6" item="4"/>
          <tpl fld="7" item="1"/>
          <tpl fld="8" item="0"/>
        </tpls>
      </n>
      <n v="154" in="0">
        <tpls c="4">
          <tpl fld="5" item="35"/>
          <tpl fld="4" item="2"/>
          <tpl fld="1" item="4"/>
          <tpl fld="8" item="0"/>
        </tpls>
      </n>
      <n v="112" in="0">
        <tpls c="4">
          <tpl fld="3" item="13"/>
          <tpl fld="1" item="6"/>
          <tpl fld="2" item="1"/>
          <tpl fld="8" item="0"/>
        </tpls>
      </n>
      <n v="10213" in="0">
        <tpls c="4">
          <tpl fld="3" item="12"/>
          <tpl hier="81" item="4294967295"/>
          <tpl fld="2" item="0"/>
          <tpl fld="8" item="0"/>
        </tpls>
      </n>
      <n v="251" in="0">
        <tpls c="4">
          <tpl fld="5" item="20"/>
          <tpl fld="4" item="0"/>
          <tpl fld="7" item="1"/>
          <tpl fld="8" item="0"/>
        </tpls>
      </n>
      <n v="40" in="0">
        <tpls c="4">
          <tpl fld="3" item="4"/>
          <tpl fld="7" item="2"/>
          <tpl fld="2" item="0"/>
          <tpl fld="8" item="0"/>
        </tpls>
      </n>
      <n v="27882" in="0">
        <tpls c="3">
          <tpl fld="4" item="4"/>
          <tpl fld="7" item="2"/>
          <tpl fld="8" item="0"/>
        </tpls>
      </n>
      <n v="19" in="0">
        <tpls c="4">
          <tpl fld="5" item="7"/>
          <tpl fld="4" item="0"/>
          <tpl fld="1" item="1"/>
          <tpl fld="8" item="0"/>
        </tpls>
      </n>
      <m in="0">
        <tpls c="4">
          <tpl fld="4" item="1"/>
          <tpl fld="6" item="3"/>
          <tpl fld="7" item="5"/>
          <tpl fld="8" item="0"/>
        </tpls>
      </m>
      <n v="10447" in="0">
        <tpls c="3">
          <tpl fld="6" item="4"/>
          <tpl fld="7" item="1"/>
          <tpl fld="8" item="0"/>
        </tpls>
      </n>
      <n v="3964" in="0">
        <tpls c="4">
          <tpl fld="5" item="25"/>
          <tpl fld="4" item="4"/>
          <tpl fld="7" item="2"/>
          <tpl fld="8" item="0"/>
        </tpls>
      </n>
      <n v="1028" in="0">
        <tpls c="4">
          <tpl fld="6" item="6"/>
          <tpl fld="1" item="3"/>
          <tpl hier="110" item="0"/>
          <tpl fld="8" item="0"/>
        </tpls>
      </n>
      <n v="1496" in="0">
        <tpls c="3">
          <tpl fld="4" item="3"/>
          <tpl fld="7" item="2"/>
          <tpl fld="8" item="0"/>
        </tpls>
      </n>
      <n v="309" in="0">
        <tpls c="4">
          <tpl fld="3" item="4"/>
          <tpl fld="7" item="4"/>
          <tpl fld="2" item="0"/>
          <tpl fld="8" item="0"/>
        </tpls>
      </n>
      <n v="21893" in="0">
        <tpls c="4">
          <tpl fld="6" item="0"/>
          <tpl hier="81" item="4294967295"/>
          <tpl fld="0" item="1"/>
          <tpl fld="8" item="0"/>
        </tpls>
      </n>
      <n v="4534" in="0">
        <tpls c="3">
          <tpl fld="3" item="2"/>
          <tpl fld="7" item="0"/>
          <tpl fld="8" item="0"/>
        </tpls>
      </n>
      <n v="388" in="0">
        <tpls c="4">
          <tpl fld="5" item="13"/>
          <tpl fld="4" item="4"/>
          <tpl fld="1" item="4"/>
          <tpl fld="8" item="0"/>
        </tpls>
      </n>
      <n v="4330" in="0">
        <tpls c="3">
          <tpl fld="3" item="5"/>
          <tpl fld="7" item="0"/>
          <tpl fld="8" item="0"/>
        </tpls>
      </n>
      <n v="786" in="0">
        <tpls c="3">
          <tpl fld="1" item="2"/>
          <tpl hier="110" item="0"/>
          <tpl fld="8" item="0"/>
        </tpls>
      </n>
      <n v="1260" in="0">
        <tpls c="4">
          <tpl fld="3" item="0"/>
          <tpl fld="1" item="1"/>
          <tpl fld="2" item="1"/>
          <tpl fld="8" item="0"/>
        </tpls>
      </n>
      <n v="1239" in="0">
        <tpls c="4">
          <tpl fld="4" item="2"/>
          <tpl fld="6" item="5"/>
          <tpl hier="81" item="4294967295"/>
          <tpl fld="8" item="0"/>
        </tpls>
      </n>
      <n v="545" in="0">
        <tpls c="4">
          <tpl fld="3" item="1"/>
          <tpl fld="1" item="2"/>
          <tpl fld="2" item="0"/>
          <tpl fld="8" item="0"/>
        </tpls>
      </n>
      <n v="62" in="0">
        <tpls c="4">
          <tpl fld="4" item="3"/>
          <tpl fld="6" item="5"/>
          <tpl fld="7" item="3"/>
          <tpl fld="8" item="0"/>
        </tpls>
      </n>
      <n v="329" in="0">
        <tpls c="4">
          <tpl fld="3" item="6"/>
          <tpl fld="7" item="2"/>
          <tpl fld="2" item="0"/>
          <tpl fld="8" item="0"/>
        </tpls>
      </n>
      <n v="6732" in="0">
        <tpls c="3">
          <tpl fld="4" item="0"/>
          <tpl hier="81" item="4294967295"/>
          <tpl fld="8" item="0"/>
        </tpls>
      </n>
      <n v="959" in="0">
        <tpls c="4">
          <tpl fld="5" item="40"/>
          <tpl fld="4" item="4"/>
          <tpl fld="1" item="1"/>
          <tpl fld="8" item="0"/>
        </tpls>
      </n>
      <n v="280" in="0">
        <tpls c="4">
          <tpl fld="3" item="7"/>
          <tpl fld="1" item="3"/>
          <tpl fld="2" item="1"/>
          <tpl fld="8" item="0"/>
        </tpls>
      </n>
      <n v="202825" in="0">
        <tpls c="3">
          <tpl hier="51" item="4294967295"/>
          <tpl hier="81" item="4294967295"/>
          <tpl fld="8" item="0"/>
        </tpls>
      </n>
      <n v="42" in="0">
        <tpls c="4">
          <tpl fld="5" item="29"/>
          <tpl fld="4" item="3"/>
          <tpl fld="1" item="1"/>
          <tpl fld="8" item="0"/>
        </tpls>
      </n>
      <n v="113" in="0">
        <tpls c="4">
          <tpl fld="4" item="3"/>
          <tpl fld="6" item="6"/>
          <tpl fld="7" item="1"/>
          <tpl fld="8" item="0"/>
        </tpls>
      </n>
      <n v="208" in="0">
        <tpls c="4">
          <tpl fld="5" item="28"/>
          <tpl fld="4" item="0"/>
          <tpl fld="7" item="1"/>
          <tpl fld="8" item="0"/>
        </tpls>
      </n>
      <n v="5083" in="0">
        <tpls c="3">
          <tpl fld="6" item="6"/>
          <tpl fld="7" item="5"/>
          <tpl fld="8" item="0"/>
        </tpls>
      </n>
      <n v="9839" in="0">
        <tpls c="4">
          <tpl fld="3" item="2"/>
          <tpl hier="81" item="4294967295"/>
          <tpl fld="2" item="0"/>
          <tpl fld="8" item="0"/>
        </tpls>
      </n>
      <n v="347" in="0">
        <tpls c="3">
          <tpl fld="3" item="10"/>
          <tpl fld="1" item="3"/>
          <tpl fld="8" item="0"/>
        </tpls>
      </n>
      <n v="17247" in="0">
        <tpls c="4">
          <tpl fld="4" item="4"/>
          <tpl fld="6" item="0"/>
          <tpl hier="81" item="4294967295"/>
          <tpl fld="8" item="0"/>
        </tpls>
      </n>
      <n v="1172" in="0">
        <tpls c="4">
          <tpl fld="3" item="10"/>
          <tpl fld="1" item="1"/>
          <tpl fld="2" item="0"/>
          <tpl fld="8" item="0"/>
        </tpls>
      </n>
      <n v="10" in="0">
        <tpls c="4">
          <tpl fld="6" item="3"/>
          <tpl fld="1" item="3"/>
          <tpl fld="0" item="2"/>
          <tpl fld="8" item="0"/>
        </tpls>
      </n>
      <n v="53" in="0">
        <tpls c="4">
          <tpl fld="5" item="7"/>
          <tpl fld="4" item="0"/>
          <tpl fld="7" item="2"/>
          <tpl fld="8" item="0"/>
        </tpls>
      </n>
      <n v="1698" in="0">
        <tpls c="4">
          <tpl fld="3" item="6"/>
          <tpl fld="7" item="0"/>
          <tpl fld="2" item="0"/>
          <tpl fld="8" item="0"/>
        </tpls>
      </n>
      <n v="181" in="0">
        <tpls c="4">
          <tpl fld="4" item="1"/>
          <tpl fld="6" item="6"/>
          <tpl fld="7" item="3"/>
          <tpl fld="8" item="0"/>
        </tpls>
      </n>
      <n v="413" in="0">
        <tpls c="4">
          <tpl fld="5" item="20"/>
          <tpl fld="4" item="0"/>
          <tpl fld="7" item="0"/>
          <tpl fld="8" item="0"/>
        </tpls>
      </n>
      <n v="7157" in="0">
        <tpls c="4">
          <tpl fld="6" item="5"/>
          <tpl hier="81" item="4294967295"/>
          <tpl fld="0" item="1"/>
          <tpl fld="8" item="0"/>
        </tpls>
      </n>
      <n v="394" in="0">
        <tpls c="4">
          <tpl fld="3" item="6"/>
          <tpl fld="1" item="6"/>
          <tpl fld="2" item="0"/>
          <tpl fld="8" item="0"/>
        </tpls>
      </n>
      <n v="27981" in="0">
        <tpls c="3">
          <tpl fld="6" item="6"/>
          <tpl hier="81" item="4294967295"/>
          <tpl fld="8" item="0"/>
        </tpls>
      </n>
      <n v="39" in="0">
        <tpls c="4">
          <tpl fld="6" item="5"/>
          <tpl fld="1" item="4"/>
          <tpl hier="110" item="0"/>
          <tpl fld="8" item="0"/>
        </tpls>
      </n>
      <n v="358" in="0">
        <tpls c="4">
          <tpl fld="4" item="2"/>
          <tpl fld="6" item="1"/>
          <tpl fld="7" item="3"/>
          <tpl fld="8" item="0"/>
        </tpls>
      </n>
      <n v="1815" in="0">
        <tpls c="4">
          <tpl fld="5" item="26"/>
          <tpl fld="4" item="4"/>
          <tpl fld="1" item="1"/>
          <tpl fld="8" item="0"/>
        </tpls>
      </n>
      <n v="192" in="0">
        <tpls c="4">
          <tpl fld="5" item="38"/>
          <tpl fld="4" item="1"/>
          <tpl hier="81" item="1"/>
          <tpl fld="8" item="0"/>
        </tpls>
      </n>
      <n v="106" in="0">
        <tpls c="4">
          <tpl fld="5" item="7"/>
          <tpl fld="4" item="0"/>
          <tpl fld="7" item="0"/>
          <tpl fld="8" item="0"/>
        </tpls>
      </n>
      <n v="4062" in="0">
        <tpls c="4">
          <tpl fld="3" item="8"/>
          <tpl fld="7" item="2"/>
          <tpl fld="2" item="0"/>
          <tpl fld="8" item="0"/>
        </tpls>
      </n>
      <n v="428" in="0">
        <tpls c="4">
          <tpl fld="3" item="8"/>
          <tpl fld="7" item="0"/>
          <tpl fld="2" item="0"/>
          <tpl fld="8" item="0"/>
        </tpls>
      </n>
      <n v="538" in="0">
        <tpls c="3">
          <tpl fld="6" item="5"/>
          <tpl fld="7" item="5"/>
          <tpl fld="8" item="0"/>
        </tpls>
      </n>
      <n v="58" in="0">
        <tpls c="4">
          <tpl fld="5" item="36"/>
          <tpl fld="4" item="3"/>
          <tpl fld="7" item="0"/>
          <tpl fld="8" item="0"/>
        </tpls>
      </n>
      <n v="1092" in="0">
        <tpls c="4">
          <tpl fld="3" item="12"/>
          <tpl fld="1" item="1"/>
          <tpl fld="2" item="1"/>
          <tpl fld="8" item="0"/>
        </tpls>
      </n>
      <n v="320" in="0">
        <tpls c="4">
          <tpl fld="3" item="6"/>
          <tpl fld="7" item="4"/>
          <tpl fld="2" item="0"/>
          <tpl fld="8" item="0"/>
        </tpls>
      </n>
      <n v="1150" in="0">
        <tpls c="3">
          <tpl fld="3" item="8"/>
          <tpl fld="1" item="2"/>
          <tpl fld="8" item="0"/>
        </tpls>
      </n>
      <n v="758" in="0">
        <tpls c="4">
          <tpl fld="4" item="2"/>
          <tpl fld="6" item="5"/>
          <tpl fld="7" item="0"/>
          <tpl fld="8" item="0"/>
        </tpls>
      </n>
      <n v="15982" in="0">
        <tpls c="3">
          <tpl fld="7" item="2"/>
          <tpl fld="2" item="0"/>
          <tpl fld="8" item="0"/>
        </tpls>
      </n>
      <n v="3059" in="0">
        <tpls c="4">
          <tpl fld="3" item="12"/>
          <tpl fld="1" item="5"/>
          <tpl fld="2" item="0"/>
          <tpl fld="8" item="0"/>
        </tpls>
      </n>
      <n v="6640" in="0">
        <tpls c="4">
          <tpl fld="6" item="1"/>
          <tpl fld="1" item="5"/>
          <tpl fld="0" item="1"/>
          <tpl fld="8" item="0"/>
        </tpls>
      </n>
      <n v="59" in="0">
        <tpls c="4">
          <tpl fld="5" item="0"/>
          <tpl fld="4" item="0"/>
          <tpl fld="1" item="6"/>
          <tpl fld="8" item="0"/>
        </tpls>
      </n>
      <n v="1767" in="0">
        <tpls c="4">
          <tpl fld="3" item="13"/>
          <tpl hier="81" item="4294967295"/>
          <tpl fld="2" item="1"/>
          <tpl fld="8" item="0"/>
        </tpls>
      </n>
      <n v="10366" in="0">
        <tpls c="4">
          <tpl fld="6" item="2"/>
          <tpl fld="1" item="5"/>
          <tpl fld="0" item="1"/>
          <tpl fld="8" item="0"/>
        </tpls>
      </n>
      <n v="1871" in="0">
        <tpls c="4">
          <tpl fld="3" item="5"/>
          <tpl fld="7" item="0"/>
          <tpl fld="2" item="1"/>
          <tpl fld="8" item="0"/>
        </tpls>
      </n>
      <n v="2459" in="0">
        <tpls c="4">
          <tpl fld="3" item="5"/>
          <tpl fld="7" item="0"/>
          <tpl fld="2" item="0"/>
          <tpl fld="8" item="0"/>
        </tpls>
      </n>
      <n v="11" in="0">
        <tpls c="4">
          <tpl fld="4" item="2"/>
          <tpl fld="6" item="3"/>
          <tpl fld="7" item="5"/>
          <tpl fld="8" item="0"/>
        </tpls>
      </n>
      <n v="300" in="0">
        <tpls c="4">
          <tpl fld="5" item="31"/>
          <tpl fld="4" item="3"/>
          <tpl fld="7" item="0"/>
          <tpl fld="8" item="0"/>
        </tpls>
      </n>
      <n v="706" in="0">
        <tpls c="4">
          <tpl fld="5" item="42"/>
          <tpl fld="4" item="4"/>
          <tpl fld="7" item="1"/>
          <tpl fld="8" item="0"/>
        </tpls>
      </n>
      <n v="364" in="0">
        <tpls c="4">
          <tpl fld="5" item="28"/>
          <tpl fld="4" item="0"/>
          <tpl fld="7" item="3"/>
          <tpl fld="8" item="0"/>
        </tpls>
      </n>
      <n v="843" in="0">
        <tpls c="4">
          <tpl fld="3" item="0"/>
          <tpl fld="7" item="0"/>
          <tpl fld="2" item="0"/>
          <tpl fld="8" item="0"/>
        </tpls>
      </n>
      <n v="108" in="0">
        <tpls c="4">
          <tpl fld="3" item="0"/>
          <tpl fld="7" item="4"/>
          <tpl fld="2" item="1"/>
          <tpl fld="8" item="0"/>
        </tpls>
      </n>
      <n v="131" in="0">
        <tpls c="4">
          <tpl fld="5" item="0"/>
          <tpl fld="4" item="0"/>
          <tpl fld="7" item="0"/>
          <tpl fld="8" item="0"/>
        </tpls>
      </n>
      <n v="1555" in="0">
        <tpls c="4">
          <tpl fld="4" item="3"/>
          <tpl fld="6" item="6"/>
          <tpl hier="81" item="4294967295"/>
          <tpl fld="8" item="0"/>
        </tpls>
      </n>
      <n v="417" in="0">
        <tpls c="4">
          <tpl fld="5" item="5"/>
          <tpl fld="4" item="2"/>
          <tpl fld="7" item="2"/>
          <tpl fld="8" item="0"/>
        </tpls>
      </n>
      <n v="527" in="0">
        <tpls c="3">
          <tpl fld="3" item="2"/>
          <tpl fld="7" item="4"/>
          <tpl fld="8" item="0"/>
        </tpls>
      </n>
      <n v="686" in="0">
        <tpls c="4">
          <tpl fld="5" item="13"/>
          <tpl fld="4" item="4"/>
          <tpl fld="7" item="1"/>
          <tpl fld="8" item="0"/>
        </tpls>
      </n>
      <n v="199" in="0">
        <tpls c="3">
          <tpl fld="3" item="13"/>
          <tpl fld="7" item="5"/>
          <tpl fld="8" item="0"/>
        </tpls>
      </n>
      <n v="1501" in="0">
        <tpls c="3">
          <tpl fld="4" item="1"/>
          <tpl fld="7" item="3"/>
          <tpl fld="8" item="0"/>
        </tpls>
      </n>
      <n v="30" in="0">
        <tpls c="4">
          <tpl fld="4" item="0"/>
          <tpl fld="6" item="3"/>
          <tpl fld="7" item="0"/>
          <tpl fld="8" item="0"/>
        </tpls>
      </n>
      <n v="7197" in="0">
        <tpls c="3">
          <tpl fld="6" item="7"/>
          <tpl fld="7" item="1"/>
          <tpl fld="8" item="0"/>
        </tpls>
      </n>
      <n v="1093" in="0">
        <tpls c="4">
          <tpl fld="4" item="2"/>
          <tpl fld="6" item="7"/>
          <tpl fld="7" item="0"/>
          <tpl fld="8" item="0"/>
        </tpls>
      </n>
      <n v="927" in="0">
        <tpls c="4">
          <tpl fld="5" item="32"/>
          <tpl fld="4" item="4"/>
          <tpl fld="1" item="4"/>
          <tpl fld="8" item="0"/>
        </tpls>
      </n>
      <n v="278" in="0">
        <tpls c="4">
          <tpl fld="3" item="13"/>
          <tpl fld="1" item="2"/>
          <tpl fld="2" item="1"/>
          <tpl fld="8" item="0"/>
        </tpls>
      </n>
      <n v="775" in="0">
        <tpls c="4">
          <tpl fld="4" item="3"/>
          <tpl fld="6" item="7"/>
          <tpl fld="7" item="0"/>
          <tpl fld="8" item="0"/>
        </tpls>
      </n>
      <n v="52" in="0">
        <tpls c="4">
          <tpl fld="5" item="11"/>
          <tpl fld="4" item="0"/>
          <tpl hier="81" item="1"/>
          <tpl fld="8" item="0"/>
        </tpls>
      </n>
      <n v="199" in="0">
        <tpls c="4">
          <tpl fld="4" item="1"/>
          <tpl fld="6" item="0"/>
          <tpl fld="7" item="3"/>
          <tpl fld="8" item="0"/>
        </tpls>
      </n>
      <n v="48" in="0">
        <tpls c="4">
          <tpl fld="5" item="9"/>
          <tpl fld="4" item="3"/>
          <tpl fld="1" item="4"/>
          <tpl fld="8" item="0"/>
        </tpls>
      </n>
      <n v="269" in="0">
        <tpls c="4">
          <tpl fld="3" item="6"/>
          <tpl fld="7" item="2"/>
          <tpl fld="2" item="1"/>
          <tpl fld="8" item="0"/>
        </tpls>
      </n>
      <n v="241" in="0">
        <tpls c="4">
          <tpl fld="4" item="3"/>
          <tpl fld="6" item="4"/>
          <tpl fld="7" item="0"/>
          <tpl fld="8" item="0"/>
        </tpls>
      </n>
      <n v="67" in="0">
        <tpls c="4">
          <tpl fld="5" item="36"/>
          <tpl fld="4" item="3"/>
          <tpl fld="7" item="3"/>
          <tpl fld="8" item="0"/>
        </tpls>
      </n>
      <n v="10005" in="0">
        <tpls c="4">
          <tpl fld="3" item="12"/>
          <tpl hier="81" item="4294967295"/>
          <tpl fld="2" item="1"/>
          <tpl fld="8" item="0"/>
        </tpls>
      </n>
      <n v="2480" in="0">
        <tpls c="3">
          <tpl fld="3" item="11"/>
          <tpl fld="7" item="0"/>
          <tpl fld="8" item="0"/>
        </tpls>
      </n>
      <n v="2172" in="0">
        <tpls c="4">
          <tpl fld="3" item="8"/>
          <tpl fld="7" item="5"/>
          <tpl fld="2" item="0"/>
          <tpl fld="8" item="0"/>
        </tpls>
      </n>
      <n v="85" in="0">
        <tpls c="4">
          <tpl fld="4" item="0"/>
          <tpl fld="6" item="3"/>
          <tpl hier="81" item="4294967295"/>
          <tpl fld="8" item="0"/>
        </tpls>
      </n>
      <n v="39487" in="0">
        <tpls c="3">
          <tpl fld="6" item="7"/>
          <tpl hier="81" item="4294967295"/>
          <tpl fld="8" item="0"/>
        </tpls>
      </n>
      <n v="7273" in="0">
        <tpls c="4">
          <tpl fld="3" item="5"/>
          <tpl hier="81" item="4294967295"/>
          <tpl fld="2" item="1"/>
          <tpl fld="8" item="0"/>
        </tpls>
      </n>
      <n v="1212" in="0">
        <tpls c="3">
          <tpl fld="3" item="6"/>
          <tpl fld="7" item="5"/>
          <tpl fld="8" item="0"/>
        </tpls>
      </n>
      <n v="689" in="0">
        <tpls c="4">
          <tpl fld="3" item="2"/>
          <tpl fld="1" item="6"/>
          <tpl fld="2" item="0"/>
          <tpl fld="8" item="0"/>
        </tpls>
      </n>
      <n v="1607" in="0">
        <tpls c="4">
          <tpl fld="3" item="2"/>
          <tpl fld="1" item="2"/>
          <tpl fld="2" item="1"/>
          <tpl fld="8" item="0"/>
        </tpls>
      </n>
      <n v="160" in="0">
        <tpls c="4">
          <tpl fld="5" item="9"/>
          <tpl fld="4" item="3"/>
          <tpl hier="81" item="1"/>
          <tpl fld="8" item="0"/>
        </tpls>
      </n>
      <n v="992" in="0">
        <tpls c="4">
          <tpl fld="6" item="6"/>
          <tpl hier="81" item="4294967295"/>
          <tpl fld="0" item="2"/>
          <tpl fld="8" item="0"/>
        </tpls>
      </n>
      <n v="42" in="0">
        <tpls c="4">
          <tpl fld="5" item="29"/>
          <tpl fld="4" item="3"/>
          <tpl fld="1" item="4"/>
          <tpl fld="8" item="0"/>
        </tpls>
      </n>
      <n v="5" in="0">
        <tpls c="4">
          <tpl fld="6" item="0"/>
          <tpl fld="1" item="3"/>
          <tpl fld="0" item="1"/>
          <tpl fld="8" item="0"/>
        </tpls>
      </n>
      <n v="7773" in="0">
        <tpls c="4">
          <tpl fld="6" item="7"/>
          <tpl fld="0" item="1"/>
          <tpl fld="7" item="0"/>
          <tpl fld="8" item="0"/>
        </tpls>
      </n>
      <n v="21268" in="0">
        <tpls c="4">
          <tpl fld="4" item="4"/>
          <tpl fld="6" item="6"/>
          <tpl hier="81" item="4294967295"/>
          <tpl fld="8" item="0"/>
        </tpls>
      </n>
      <n v="60" in="0">
        <tpls c="4">
          <tpl fld="6" item="5"/>
          <tpl fld="1" item="3"/>
          <tpl fld="0" item="2"/>
          <tpl fld="8" item="0"/>
        </tpls>
      </n>
      <n v="446" in="0">
        <tpls c="4">
          <tpl fld="3" item="2"/>
          <tpl fld="1" item="1"/>
          <tpl fld="2" item="0"/>
          <tpl fld="8" item="0"/>
        </tpls>
      </n>
      <n v="51" in="0">
        <tpls c="4">
          <tpl fld="4" item="2"/>
          <tpl fld="6" item="5"/>
          <tpl fld="7" item="1"/>
          <tpl fld="8" item="0"/>
        </tpls>
      </n>
      <n v="3340" in="0">
        <tpls c="4">
          <tpl fld="3" item="1"/>
          <tpl hier="81" item="4294967295"/>
          <tpl fld="2" item="1"/>
          <tpl fld="8" item="0"/>
        </tpls>
      </n>
      <n v="301" in="0">
        <tpls c="4">
          <tpl fld="6" item="6"/>
          <tpl fld="1" item="3"/>
          <tpl fld="0" item="2"/>
          <tpl fld="8" item="0"/>
        </tpls>
      </n>
      <n v="112" in="0">
        <tpls c="4">
          <tpl fld="5" item="31"/>
          <tpl fld="4" item="3"/>
          <tpl fld="7" item="2"/>
          <tpl fld="8" item="0"/>
        </tpls>
      </n>
      <n v="1382" in="0">
        <tpls c="3">
          <tpl fld="3" item="3"/>
          <tpl fld="1" item="1"/>
          <tpl fld="8" item="0"/>
        </tpls>
      </n>
      <n v="26" in="0">
        <tpls c="4">
          <tpl fld="5" item="4"/>
          <tpl fld="4" item="3"/>
          <tpl hier="81" item="1"/>
          <tpl fld="8" item="0"/>
        </tpls>
      </n>
      <n v="1" in="0">
        <tpls c="4">
          <tpl fld="4" item="0"/>
          <tpl fld="6" item="3"/>
          <tpl fld="7" item="1"/>
          <tpl fld="8" item="0"/>
        </tpls>
      </n>
      <n v="1679" in="0">
        <tpls c="3">
          <tpl fld="3" item="11"/>
          <tpl fld="1" item="1"/>
          <tpl fld="8" item="0"/>
        </tpls>
      </n>
      <n v="678" in="0">
        <tpls c="4">
          <tpl fld="3" item="8"/>
          <tpl fld="1" item="2"/>
          <tpl fld="2" item="0"/>
          <tpl fld="8" item="0"/>
        </tpls>
      </n>
      <n v="2301" in="0">
        <tpls c="4">
          <tpl fld="4" item="3"/>
          <tpl fld="6" item="7"/>
          <tpl hier="81" item="4294967295"/>
          <tpl fld="8" item="0"/>
        </tpls>
      </n>
      <n v="35" in="0">
        <tpls c="4">
          <tpl fld="3" item="4"/>
          <tpl fld="7" item="2"/>
          <tpl fld="2" item="1"/>
          <tpl fld="8" item="0"/>
        </tpls>
      </n>
      <n v="4025" in="0">
        <tpls c="3">
          <tpl fld="3" item="12"/>
          <tpl fld="7" item="2"/>
          <tpl fld="8" item="0"/>
        </tpls>
      </n>
      <n v="744" in="0">
        <tpls c="4">
          <tpl fld="4" item="2"/>
          <tpl fld="6" item="6"/>
          <tpl fld="7" item="3"/>
          <tpl fld="8" item="0"/>
        </tpls>
      </n>
      <n v="1379" in="0">
        <tpls c="4">
          <tpl fld="5" item="12"/>
          <tpl fld="4" item="4"/>
          <tpl fld="7" item="2"/>
          <tpl fld="8" item="0"/>
        </tpls>
      </n>
      <n v="25" in="0">
        <tpls c="4">
          <tpl fld="5" item="4"/>
          <tpl fld="4" item="3"/>
          <tpl fld="1" item="6"/>
          <tpl fld="8" item="0"/>
        </tpls>
      </n>
      <n v="2284" in="0">
        <tpls c="4">
          <tpl fld="5" item="21"/>
          <tpl fld="4" item="4"/>
          <tpl fld="7" item="3"/>
          <tpl fld="8" item="0"/>
        </tpls>
      </n>
      <n v="140" in="0">
        <tpls c="4">
          <tpl fld="3" item="1"/>
          <tpl fld="1" item="1"/>
          <tpl fld="2" item="1"/>
          <tpl fld="8" item="0"/>
        </tpls>
      </n>
      <n v="66" in="0">
        <tpls c="4">
          <tpl fld="5" item="3"/>
          <tpl fld="4" item="1"/>
          <tpl fld="1" item="6"/>
          <tpl fld="8" item="0"/>
        </tpls>
      </n>
      <n v="2970" in="0">
        <tpls c="3">
          <tpl fld="4" item="3"/>
          <tpl fld="7" item="0"/>
          <tpl fld="8" item="0"/>
        </tpls>
      </n>
      <n v="79" in="0">
        <tpls c="4">
          <tpl fld="4" item="2"/>
          <tpl fld="6" item="0"/>
          <tpl fld="7" item="1"/>
          <tpl fld="8" item="0"/>
        </tpls>
      </n>
      <n v="313" in="0">
        <tpls c="4">
          <tpl fld="6" item="4"/>
          <tpl fld="1" item="4"/>
          <tpl hier="110" item="0"/>
          <tpl fld="8" item="0"/>
        </tpls>
      </n>
      <n v="102" in="0">
        <tpls c="4">
          <tpl fld="6" item="5"/>
          <tpl fld="1" item="2"/>
          <tpl hier="110" item="0"/>
          <tpl fld="8" item="0"/>
        </tpls>
      </n>
      <n v="75" in="0">
        <tpls c="3">
          <tpl fld="3" item="4"/>
          <tpl fld="7" item="2"/>
          <tpl fld="8" item="0"/>
        </tpls>
      </n>
      <n v="1301" in="0">
        <tpls c="3">
          <tpl fld="6" item="3"/>
          <tpl fld="7" item="0"/>
          <tpl fld="8" item="0"/>
        </tpls>
      </n>
      <n v="1137" in="0">
        <tpls c="4">
          <tpl fld="6" item="0"/>
          <tpl fld="1" item="2"/>
          <tpl fld="0" item="1"/>
          <tpl fld="8" item="0"/>
        </tpls>
      </n>
      <n v="31612" in="0">
        <tpls c="3">
          <tpl fld="4" item="4"/>
          <tpl fld="7" item="1"/>
          <tpl fld="8" item="0"/>
        </tpls>
      </n>
      <n v="3120" in="0">
        <tpls c="4">
          <tpl fld="4" item="2"/>
          <tpl fld="6" item="0"/>
          <tpl hier="81" item="4294967295"/>
          <tpl fld="8" item="0"/>
        </tpls>
      </n>
      <n v="304" in="0">
        <tpls c="4">
          <tpl fld="3" item="1"/>
          <tpl fld="7" item="5"/>
          <tpl fld="2" item="1"/>
          <tpl fld="8" item="0"/>
        </tpls>
      </n>
      <n v="515" in="0">
        <tpls c="4">
          <tpl fld="3" item="4"/>
          <tpl fld="7" item="4"/>
          <tpl fld="2" item="1"/>
          <tpl fld="8" item="0"/>
        </tpls>
      </n>
      <n v="199" in="0">
        <tpls c="4">
          <tpl fld="3" item="2"/>
          <tpl fld="7" item="4"/>
          <tpl fld="2" item="1"/>
          <tpl fld="8" item="0"/>
        </tpls>
      </n>
      <n v="31" in="0">
        <tpls c="4">
          <tpl fld="6" item="1"/>
          <tpl fld="0" item="2"/>
          <tpl fld="7" item="4"/>
          <tpl fld="8" item="0"/>
        </tpls>
      </n>
      <n v="844" in="0">
        <tpls c="3">
          <tpl fld="4" item="0"/>
          <tpl fld="7" item="2"/>
          <tpl fld="8" item="0"/>
        </tpls>
      </n>
      <n v="703" in="0">
        <tpls c="3">
          <tpl fld="4" item="1"/>
          <tpl fld="7" item="5"/>
          <tpl fld="8" item="0"/>
        </tpls>
      </n>
      <n v="683" in="0">
        <tpls c="4">
          <tpl fld="3" item="12"/>
          <tpl fld="1" item="2"/>
          <tpl fld="2" item="0"/>
          <tpl fld="8" item="0"/>
        </tpls>
      </n>
      <n v="40" in="0">
        <tpls c="4">
          <tpl fld="6" item="3"/>
          <tpl fld="1" item="5"/>
          <tpl fld="0" item="2"/>
          <tpl fld="8" item="0"/>
        </tpls>
      </n>
      <n v="5210" in="0">
        <tpls c="3">
          <tpl fld="3" item="10"/>
          <tpl fld="7" item="5"/>
          <tpl fld="8" item="0"/>
        </tpls>
      </n>
      <n v="1655" in="0">
        <tpls c="4">
          <tpl fld="3" item="4"/>
          <tpl hier="81" item="4294967295"/>
          <tpl fld="2" item="1"/>
          <tpl fld="8" item="0"/>
        </tpls>
      </n>
      <n v="7514" in="0">
        <tpls c="4">
          <tpl fld="6" item="0"/>
          <tpl fld="0" item="1"/>
          <tpl fld="7" item="3"/>
          <tpl fld="8" item="0"/>
        </tpls>
      </n>
      <n v="85" in="0">
        <tpls c="4">
          <tpl fld="5" item="28"/>
          <tpl fld="4" item="0"/>
          <tpl fld="7" item="4"/>
          <tpl fld="8" item="0"/>
        </tpls>
      </n>
      <n v="10252" in="0">
        <tpls c="3">
          <tpl fld="6" item="7"/>
          <tpl fld="7" item="3"/>
          <tpl fld="8" item="0"/>
        </tpls>
      </n>
      <m>
        <tpls c="4">
          <tpl fld="6" item="0"/>
          <tpl fld="1" item="3"/>
          <tpl fld="0" item="2"/>
          <tpl fld="8" item="0"/>
        </tpls>
      </m>
      <n v="188" in="0">
        <tpls c="4">
          <tpl fld="5" item="7"/>
          <tpl fld="4" item="0"/>
          <tpl fld="7" item="3"/>
          <tpl fld="8" item="0"/>
        </tpls>
      </n>
      <n v="3920" in="0">
        <tpls c="4">
          <tpl fld="6" item="5"/>
          <tpl fld="0" item="1"/>
          <tpl fld="7" item="0"/>
          <tpl fld="8" item="0"/>
        </tpls>
      </n>
      <n v="1495" in="0">
        <tpls c="4">
          <tpl fld="6" item="5"/>
          <tpl fld="0" item="1"/>
          <tpl fld="7" item="4"/>
          <tpl fld="8" item="0"/>
        </tpls>
      </n>
      <n v="10" in="0">
        <tpls c="4">
          <tpl fld="4" item="0"/>
          <tpl fld="6" item="5"/>
          <tpl fld="7" item="5"/>
          <tpl fld="8" item="0"/>
        </tpls>
      </n>
      <n v="2521" in="0">
        <tpls c="4">
          <tpl fld="3" item="9"/>
          <tpl hier="81" item="4294967295"/>
          <tpl fld="2" item="0"/>
          <tpl fld="8" item="0"/>
        </tpls>
      </n>
      <n v="120" in="0">
        <tpls c="4">
          <tpl fld="5" item="34"/>
          <tpl fld="4" item="3"/>
          <tpl fld="1" item="6"/>
          <tpl fld="8" item="0"/>
        </tpls>
      </n>
      <n v="255" in="0">
        <tpls c="4">
          <tpl fld="5" item="44"/>
          <tpl fld="4" item="2"/>
          <tpl fld="1" item="1"/>
          <tpl fld="8" item="0"/>
        </tpls>
      </n>
      <n v="3" in="0">
        <tpls c="4">
          <tpl fld="5" item="36"/>
          <tpl fld="4" item="3"/>
          <tpl fld="1" item="1"/>
          <tpl fld="8" item="0"/>
        </tpls>
      </n>
      <n v="8770" in="0">
        <tpls c="3">
          <tpl fld="1" item="1"/>
          <tpl fld="2" item="1"/>
          <tpl fld="8" item="0"/>
        </tpls>
      </n>
      <n v="3" in="0">
        <tpls c="4">
          <tpl fld="5" item="45"/>
          <tpl fld="4" item="3"/>
          <tpl fld="1" item="1"/>
          <tpl fld="8" item="0"/>
        </tpls>
      </n>
      <n v="11" in="0">
        <tpls c="4">
          <tpl fld="5" item="10"/>
          <tpl fld="4" item="3"/>
          <tpl fld="7" item="1"/>
          <tpl fld="8" item="0"/>
        </tpls>
      </n>
      <n v="1630" in="0">
        <tpls c="4">
          <tpl fld="3" item="11"/>
          <tpl fld="7" item="0"/>
          <tpl fld="2" item="0"/>
          <tpl fld="8" item="0"/>
        </tpls>
      </n>
      <n v="129" in="0">
        <tpls c="4">
          <tpl fld="5" item="2"/>
          <tpl fld="4" item="3"/>
          <tpl fld="7" item="2"/>
          <tpl fld="8" item="0"/>
        </tpls>
      </n>
      <n v="623" in="0">
        <tpls c="3">
          <tpl fld="4" item="0"/>
          <tpl fld="7" item="1"/>
          <tpl fld="8" item="0"/>
        </tpls>
      </n>
      <n v="351" in="0">
        <tpls c="4">
          <tpl fld="4" item="1"/>
          <tpl fld="6" item="6"/>
          <tpl fld="7" item="0"/>
          <tpl fld="8" item="0"/>
        </tpls>
      </n>
      <n v="869" in="0">
        <tpls c="4">
          <tpl fld="5" item="24"/>
          <tpl fld="4" item="3"/>
          <tpl fld="7" item="3"/>
          <tpl fld="8" item="0"/>
        </tpls>
      </n>
      <n v="299" in="0">
        <tpls c="4">
          <tpl fld="3" item="3"/>
          <tpl fld="7" item="4"/>
          <tpl fld="2" item="0"/>
          <tpl fld="8" item="0"/>
        </tpls>
      </n>
      <n v="631" in="0">
        <tpls c="4">
          <tpl fld="4" item="3"/>
          <tpl fld="6" item="6"/>
          <tpl fld="7" item="0"/>
          <tpl fld="8" item="0"/>
        </tpls>
      </n>
      <n v="1226" in="0">
        <tpls c="3">
          <tpl fld="3" item="12"/>
          <tpl fld="1" item="2"/>
          <tpl fld="8" item="0"/>
        </tpls>
      </n>
      <n v="143" in="0">
        <tpls c="3">
          <tpl fld="3" item="8"/>
          <tpl fld="7" item="4"/>
          <tpl fld="8" item="0"/>
        </tpls>
      </n>
      <n v="1379" in="0">
        <tpls c="4">
          <tpl fld="3" item="1"/>
          <tpl fld="7" item="0"/>
          <tpl fld="2" item="0"/>
          <tpl fld="8" item="0"/>
        </tpls>
      </n>
      <n v="8" in="0">
        <tpls c="4">
          <tpl fld="4" item="0"/>
          <tpl fld="6" item="5"/>
          <tpl fld="7" item="1"/>
          <tpl fld="8" item="0"/>
        </tpls>
      </n>
      <n v="8" in="0">
        <tpls c="4">
          <tpl fld="5" item="4"/>
          <tpl fld="4" item="3"/>
          <tpl fld="1" item="4"/>
          <tpl fld="8" item="0"/>
        </tpls>
      </n>
      <n v="147" in="0">
        <tpls c="4">
          <tpl fld="4" item="1"/>
          <tpl fld="6" item="7"/>
          <tpl fld="7" item="5"/>
          <tpl fld="8" item="0"/>
        </tpls>
      </n>
      <n v="75" in="0">
        <tpls c="4">
          <tpl fld="3" item="9"/>
          <tpl fld="1" item="1"/>
          <tpl fld="2" item="1"/>
          <tpl fld="8" item="0"/>
        </tpls>
      </n>
      <n v="1858" in="0">
        <tpls c="3">
          <tpl fld="6" item="0"/>
          <tpl fld="7" item="1"/>
          <tpl fld="8" item="0"/>
        </tpls>
      </n>
      <n v="828" in="0">
        <tpls c="4">
          <tpl fld="5" item="26"/>
          <tpl fld="4" item="4"/>
          <tpl fld="7" item="4"/>
          <tpl fld="8" item="0"/>
        </tpls>
      </n>
      <n v="35872" in="0">
        <tpls c="3">
          <tpl fld="4" item="4"/>
          <tpl fld="7" item="3"/>
          <tpl fld="8" item="0"/>
        </tpls>
      </n>
      <n v="34" in="0">
        <tpls c="4">
          <tpl fld="4" item="0"/>
          <tpl fld="6" item="1"/>
          <tpl fld="7" item="5"/>
          <tpl fld="8" item="0"/>
        </tpls>
      </n>
      <n v="209" in="0">
        <tpls c="4">
          <tpl fld="4" item="2"/>
          <tpl fld="6" item="1"/>
          <tpl fld="7" item="1"/>
          <tpl fld="8" item="0"/>
        </tpls>
      </n>
      <n v="159" in="0">
        <tpls c="4">
          <tpl fld="6" item="5"/>
          <tpl fld="0" item="1"/>
          <tpl fld="7" item="1"/>
          <tpl fld="8" item="0"/>
        </tpls>
      </n>
      <n v="118" in="0">
        <tpls c="4">
          <tpl fld="5" item="5"/>
          <tpl fld="4" item="2"/>
          <tpl fld="1" item="4"/>
          <tpl fld="8" item="0"/>
        </tpls>
      </n>
      <n v="16" in="0">
        <tpls c="4">
          <tpl fld="5" item="3"/>
          <tpl fld="4" item="1"/>
          <tpl fld="7" item="4"/>
          <tpl fld="8" item="0"/>
        </tpls>
      </n>
      <n v="4876" in="0">
        <tpls c="4">
          <tpl fld="6" item="5"/>
          <tpl fld="1" item="5"/>
          <tpl fld="0" item="1"/>
          <tpl fld="8" item="0"/>
        </tpls>
      </n>
      <n v="1709" in="0">
        <tpls c="4">
          <tpl fld="5" item="32"/>
          <tpl fld="4" item="4"/>
          <tpl fld="1" item="6"/>
          <tpl fld="8" item="0"/>
        </tpls>
      </n>
      <n v="10085" in="0">
        <tpls c="4">
          <tpl fld="3" item="11"/>
          <tpl hier="81" item="4294967295"/>
          <tpl fld="2" item="0"/>
          <tpl fld="8" item="0"/>
        </tpls>
      </n>
      <n v="736" in="0">
        <tpls c="4">
          <tpl fld="4" item="3"/>
          <tpl fld="6" item="7"/>
          <tpl fld="7" item="3"/>
          <tpl fld="8" item="0"/>
        </tpls>
      </n>
      <n v="409" in="0">
        <tpls c="4">
          <tpl fld="5" item="8"/>
          <tpl fld="4" item="2"/>
          <tpl fld="1" item="1"/>
          <tpl fld="8" item="0"/>
        </tpls>
      </n>
      <n v="2025" in="0">
        <tpls c="4">
          <tpl fld="5" item="40"/>
          <tpl fld="4" item="4"/>
          <tpl fld="7" item="2"/>
          <tpl fld="8" item="0"/>
        </tpls>
      </n>
      <n v="24" in="0">
        <tpls c="4">
          <tpl fld="6" item="3"/>
          <tpl fld="0" item="1"/>
          <tpl fld="7" item="2"/>
          <tpl fld="8" item="0"/>
        </tpls>
      </n>
      <n v="374" in="0">
        <tpls c="4">
          <tpl fld="5" item="40"/>
          <tpl fld="4" item="4"/>
          <tpl fld="7" item="4"/>
          <tpl fld="8" item="0"/>
        </tpls>
      </n>
      <n v="1640" in="0">
        <tpls c="4">
          <tpl fld="5" item="40"/>
          <tpl fld="4" item="4"/>
          <tpl hier="81" item="1"/>
          <tpl fld="8" item="0"/>
        </tpls>
      </n>
      <n v="14" in="0">
        <tpls c="4">
          <tpl fld="5" item="0"/>
          <tpl fld="4" item="0"/>
          <tpl fld="7" item="1"/>
          <tpl fld="8" item="0"/>
        </tpls>
      </n>
      <n v="4213" in="0">
        <tpls c="3">
          <tpl fld="3" item="11"/>
          <tpl fld="7" item="5"/>
          <tpl fld="8" item="0"/>
        </tpls>
      </n>
      <n v="13" in="0">
        <tpls c="4">
          <tpl fld="6" item="4"/>
          <tpl hier="110" item="0"/>
          <tpl fld="7" item="4"/>
          <tpl fld="8" item="0"/>
        </tpls>
      </n>
      <n v="6200" in="0">
        <tpls c="3">
          <tpl fld="1" item="1"/>
          <tpl fld="2" item="0"/>
          <tpl fld="8" item="0"/>
        </tpls>
      </n>
      <n v="2468" in="0">
        <tpls c="4">
          <tpl fld="4" item="4"/>
          <tpl fld="6" item="1"/>
          <tpl fld="7" item="3"/>
          <tpl fld="8" item="0"/>
        </tpls>
      </n>
      <n v="91" in="0">
        <tpls c="4">
          <tpl fld="3" item="8"/>
          <tpl fld="7" item="4"/>
          <tpl fld="2" item="0"/>
          <tpl fld="8" item="0"/>
        </tpls>
      </n>
      <n v="578" in="0">
        <tpls c="4">
          <tpl fld="6" item="0"/>
          <tpl hier="110" item="0"/>
          <tpl fld="7" item="2"/>
          <tpl fld="8" item="0"/>
        </tpls>
      </n>
      <n v="465" in="0">
        <tpls c="4">
          <tpl fld="6" item="4"/>
          <tpl fld="0" item="1"/>
          <tpl fld="7" item="4"/>
          <tpl fld="8" item="0"/>
        </tpls>
      </n>
      <n v="246" in="0">
        <tpls c="4">
          <tpl fld="5" item="29"/>
          <tpl fld="4" item="3"/>
          <tpl fld="7" item="0"/>
          <tpl fld="8" item="0"/>
        </tpls>
      </n>
      <n v="418" in="0">
        <tpls c="4">
          <tpl fld="5" item="42"/>
          <tpl fld="4" item="4"/>
          <tpl fld="1" item="4"/>
          <tpl fld="8" item="0"/>
        </tpls>
      </n>
      <n v="67" in="0">
        <tpls c="4">
          <tpl fld="5" item="34"/>
          <tpl fld="4" item="3"/>
          <tpl fld="7" item="1"/>
          <tpl fld="8" item="0"/>
        </tpls>
      </n>
      <n v="923" in="0">
        <tpls c="3">
          <tpl fld="3" item="10"/>
          <tpl fld="7" item="0"/>
          <tpl fld="8" item="0"/>
        </tpls>
      </n>
      <n v="3385" in="0">
        <tpls c="4">
          <tpl fld="6" item="7"/>
          <tpl fld="0" item="1"/>
          <tpl fld="7" item="2"/>
          <tpl fld="8" item="0"/>
        </tpls>
      </n>
      <n v="454" in="0">
        <tpls c="3">
          <tpl fld="4" item="3"/>
          <tpl fld="1" item="1"/>
          <tpl fld="8" item="0"/>
        </tpls>
      </n>
      <n v="160" in="0">
        <tpls c="4">
          <tpl fld="5" item="1"/>
          <tpl fld="4" item="3"/>
          <tpl hier="81" item="1"/>
          <tpl fld="8" item="0"/>
        </tpls>
      </n>
      <n v="20955" in="0">
        <tpls c="3">
          <tpl fld="1" item="2"/>
          <tpl fld="0" item="1"/>
          <tpl fld="8" item="0"/>
        </tpls>
      </n>
      <n v="2109" in="0">
        <tpls c="3">
          <tpl fld="3" item="7"/>
          <tpl fld="7" item="5"/>
          <tpl fld="8" item="0"/>
        </tpls>
      </n>
      <n v="796" in="0">
        <tpls c="4">
          <tpl fld="3" item="0"/>
          <tpl fld="1" item="1"/>
          <tpl fld="2" item="0"/>
          <tpl fld="8" item="0"/>
        </tpls>
      </n>
      <n v="672" in="0">
        <tpls c="4">
          <tpl fld="3" item="11"/>
          <tpl fld="1" item="1"/>
          <tpl fld="2" item="0"/>
          <tpl fld="8" item="0"/>
        </tpls>
      </n>
      <n v="5188" in="0">
        <tpls c="3">
          <tpl fld="1" item="7"/>
          <tpl hier="110" item="0"/>
          <tpl fld="8" item="0"/>
        </tpls>
      </n>
      <n v="472" in="0">
        <tpls c="4">
          <tpl fld="4" item="3"/>
          <tpl fld="6" item="5"/>
          <tpl hier="81" item="4294967295"/>
          <tpl fld="8" item="0"/>
        </tpls>
      </n>
      <n v="853" in="0">
        <tpls c="4">
          <tpl fld="5" item="21"/>
          <tpl fld="4" item="4"/>
          <tpl fld="1" item="4"/>
          <tpl fld="8" item="0"/>
        </tpls>
      </n>
      <n v="92" in="0">
        <tpls c="4">
          <tpl fld="4" item="3"/>
          <tpl fld="6" item="3"/>
          <tpl hier="81" item="4294967295"/>
          <tpl fld="8" item="0"/>
        </tpls>
      </n>
      <n v="358" in="0">
        <tpls c="4">
          <tpl fld="5" item="6"/>
          <tpl fld="4" item="2"/>
          <tpl fld="7" item="3"/>
          <tpl fld="8" item="0"/>
        </tpls>
      </n>
      <n v="161" in="0">
        <tpls c="4">
          <tpl fld="5" item="20"/>
          <tpl fld="4" item="0"/>
          <tpl fld="1" item="4"/>
          <tpl fld="8" item="0"/>
        </tpls>
      </n>
      <n v="1087" in="0">
        <tpls c="4">
          <tpl fld="6" item="7"/>
          <tpl hier="110" item="0"/>
          <tpl fld="7" item="5"/>
          <tpl fld="8" item="0"/>
        </tpls>
      </n>
      <n v="1550" in="0">
        <tpls c="4">
          <tpl fld="5" item="33"/>
          <tpl fld="4" item="4"/>
          <tpl hier="81" item="1"/>
          <tpl fld="8" item="0"/>
        </tpls>
      </n>
      <n v="731" in="0">
        <tpls c="4">
          <tpl fld="6" item="6"/>
          <tpl hier="110" item="0"/>
          <tpl fld="7" item="5"/>
          <tpl fld="8" item="0"/>
        </tpls>
      </n>
      <n v="1272" in="0">
        <tpls c="4">
          <tpl fld="5" item="42"/>
          <tpl fld="4" item="4"/>
          <tpl fld="7" item="2"/>
          <tpl fld="8" item="0"/>
        </tpls>
      </n>
      <n v="692" in="0">
        <tpls c="4">
          <tpl fld="3" item="11"/>
          <tpl fld="1" item="3"/>
          <tpl fld="2" item="0"/>
          <tpl fld="8" item="0"/>
        </tpls>
      </n>
      <n v="1450" in="0">
        <tpls c="4">
          <tpl fld="5" item="21"/>
          <tpl fld="4" item="4"/>
          <tpl fld="7" item="1"/>
          <tpl fld="8" item="0"/>
        </tpls>
      </n>
      <n v="1317" in="0">
        <tpls c="4">
          <tpl fld="5" item="32"/>
          <tpl fld="4" item="4"/>
          <tpl fld="7" item="0"/>
          <tpl fld="8" item="0"/>
        </tpls>
      </n>
      <n v="2410" in="0">
        <tpls c="4">
          <tpl fld="3" item="2"/>
          <tpl fld="7" item="3"/>
          <tpl fld="2" item="1"/>
          <tpl fld="8" item="0"/>
        </tpls>
      </n>
      <n v="19792" in="0">
        <tpls c="3">
          <tpl fld="3" item="11"/>
          <tpl hier="81" item="4294967295"/>
          <tpl fld="8" item="0"/>
        </tpls>
      </n>
      <n v="32" in="0">
        <tpls c="4">
          <tpl fld="6" item="6"/>
          <tpl hier="110" item="0"/>
          <tpl fld="7" item="4"/>
          <tpl fld="8" item="0"/>
        </tpls>
      </n>
      <n v="466" in="0">
        <tpls c="4">
          <tpl fld="6" item="7"/>
          <tpl fld="0" item="2"/>
          <tpl fld="7" item="1"/>
          <tpl fld="8" item="0"/>
        </tpls>
      </n>
      <n v="333" in="0">
        <tpls c="3">
          <tpl fld="4" item="0"/>
          <tpl fld="7" item="4"/>
          <tpl fld="8" item="0"/>
        </tpls>
      </n>
      <n v="5198" in="0">
        <tpls c="3">
          <tpl fld="3" item="10"/>
          <tpl fld="1" item="5"/>
          <tpl fld="8" item="0"/>
        </tpls>
      </n>
      <n v="208" in="0">
        <tpls c="4">
          <tpl fld="5" item="34"/>
          <tpl fld="4" item="3"/>
          <tpl fld="7" item="0"/>
          <tpl fld="8" item="0"/>
        </tpls>
      </n>
      <n v="283" in="0">
        <tpls c="4">
          <tpl fld="5" item="24"/>
          <tpl fld="4" item="3"/>
          <tpl fld="7" item="1"/>
          <tpl fld="8" item="0"/>
        </tpls>
      </n>
      <n v="75" in="0">
        <tpls c="4">
          <tpl fld="3" item="9"/>
          <tpl fld="1" item="1"/>
          <tpl fld="2" item="0"/>
          <tpl fld="8" item="0"/>
        </tpls>
      </n>
      <n v="1475" in="0">
        <tpls c="4">
          <tpl fld="3" item="0"/>
          <tpl fld="1" item="6"/>
          <tpl fld="2" item="1"/>
          <tpl fld="8" item="0"/>
        </tpls>
      </n>
      <n v="10398" in="0">
        <tpls c="3">
          <tpl fld="6" item="4"/>
          <tpl fld="7" item="5"/>
          <tpl fld="8" item="0"/>
        </tpls>
      </n>
      <n v="529" in="0">
        <tpls c="4">
          <tpl fld="5" item="42"/>
          <tpl fld="4" item="4"/>
          <tpl fld="1" item="1"/>
          <tpl fld="8" item="0"/>
        </tpls>
      </n>
      <n v="59" in="0">
        <tpls c="4">
          <tpl fld="3" item="4"/>
          <tpl fld="7" item="5"/>
          <tpl fld="2" item="0"/>
          <tpl fld="8" item="0"/>
        </tpls>
      </n>
      <n v="1579" in="0">
        <tpls c="4">
          <tpl fld="3" item="1"/>
          <tpl fld="1" item="5"/>
          <tpl fld="2" item="0"/>
          <tpl fld="8" item="0"/>
        </tpls>
      </n>
      <n v="871" in="0">
        <tpls c="4">
          <tpl fld="3" item="11"/>
          <tpl fld="1" item="2"/>
          <tpl fld="2" item="0"/>
          <tpl fld="8" item="0"/>
        </tpls>
      </n>
      <n v="7054" in="0">
        <tpls c="3">
          <tpl fld="0" item="1"/>
          <tpl fld="7" item="4"/>
          <tpl fld="8" item="0"/>
        </tpls>
      </n>
      <n v="6092" in="0">
        <tpls c="4">
          <tpl fld="6" item="1"/>
          <tpl fld="0" item="1"/>
          <tpl fld="7" item="0"/>
          <tpl fld="8" item="0"/>
        </tpls>
      </n>
      <n v="26" in="0">
        <tpls c="4">
          <tpl fld="3" item="13"/>
          <tpl fld="1" item="3"/>
          <tpl fld="2" item="1"/>
          <tpl fld="8" item="0"/>
        </tpls>
      </n>
      <n v="1822" in="0">
        <tpls c="4">
          <tpl fld="3" item="5"/>
          <tpl fld="7" item="3"/>
          <tpl fld="2" item="1"/>
          <tpl fld="8" item="0"/>
        </tpls>
      </n>
      <n v="658" in="0">
        <tpls c="4">
          <tpl fld="5" item="12"/>
          <tpl fld="4" item="4"/>
          <tpl fld="1" item="4"/>
          <tpl fld="8" item="0"/>
        </tpls>
      </n>
      <n v="11947" in="0">
        <tpls c="4">
          <tpl fld="4" item="4"/>
          <tpl fld="6" item="1"/>
          <tpl hier="81" item="4294967295"/>
          <tpl fld="8" item="0"/>
        </tpls>
      </n>
      <n v="653" in="0">
        <tpls c="4">
          <tpl fld="6" item="1"/>
          <tpl fld="0" item="1"/>
          <tpl fld="7" item="1"/>
          <tpl fld="8" item="0"/>
        </tpls>
      </n>
      <n v="173" in="0">
        <tpls c="4">
          <tpl fld="3" item="1"/>
          <tpl fld="1" item="1"/>
          <tpl fld="2" item="0"/>
          <tpl fld="8" item="0"/>
        </tpls>
      </n>
      <n v="31" in="0">
        <tpls c="4">
          <tpl fld="5" item="6"/>
          <tpl fld="4" item="2"/>
          <tpl fld="1" item="1"/>
          <tpl fld="8" item="0"/>
        </tpls>
      </n>
      <n v="499" in="0">
        <tpls c="4">
          <tpl fld="3" item="4"/>
          <tpl fld="7" item="0"/>
          <tpl fld="2" item="0"/>
          <tpl fld="8" item="0"/>
        </tpls>
      </n>
      <n v="406" in="0">
        <tpls c="4">
          <tpl fld="3" item="9"/>
          <tpl fld="7" item="3"/>
          <tpl fld="2" item="1"/>
          <tpl fld="8" item="0"/>
        </tpls>
      </n>
      <n v="275" in="0">
        <tpls c="3">
          <tpl fld="6" item="5"/>
          <tpl fld="7" item="2"/>
          <tpl fld="8" item="0"/>
        </tpls>
      </n>
      <n v="140" in="0">
        <tpls c="4">
          <tpl fld="6" item="0"/>
          <tpl fld="0" item="1"/>
          <tpl fld="7" item="4"/>
          <tpl fld="8" item="0"/>
        </tpls>
      </n>
      <n v="1341" in="0">
        <tpls c="3">
          <tpl fld="6" item="6"/>
          <tpl fld="7" item="4"/>
          <tpl fld="8" item="0"/>
        </tpls>
      </n>
      <n v="35024" in="0">
        <tpls c="3">
          <tpl hier="51" item="4294967295"/>
          <tpl fld="7" item="0"/>
          <tpl fld="8" item="0"/>
        </tpls>
      </n>
      <n v="75" in="0">
        <tpls c="4">
          <tpl fld="4" item="1"/>
          <tpl fld="6" item="6"/>
          <tpl fld="7" item="5"/>
          <tpl fld="8" item="0"/>
        </tpls>
      </n>
      <n v="1446" in="0">
        <tpls c="4">
          <tpl fld="5" item="40"/>
          <tpl fld="4" item="4"/>
          <tpl fld="7" item="0"/>
          <tpl fld="8" item="0"/>
        </tpls>
      </n>
      <n v="168" in="0">
        <tpls c="4">
          <tpl fld="3" item="9"/>
          <tpl fld="1" item="3"/>
          <tpl fld="2" item="0"/>
          <tpl fld="8" item="0"/>
        </tpls>
      </n>
      <n v="168" in="0">
        <tpls c="4">
          <tpl fld="3" item="8"/>
          <tpl fld="7" item="0"/>
          <tpl fld="2" item="1"/>
          <tpl fld="8" item="0"/>
        </tpls>
      </n>
      <n v="55" in="0">
        <tpls c="4">
          <tpl fld="5" item="39"/>
          <tpl fld="4" item="3"/>
          <tpl fld="7" item="3"/>
          <tpl fld="8" item="0"/>
        </tpls>
      </n>
      <n v="1573" in="0">
        <tpls c="4">
          <tpl fld="3" item="13"/>
          <tpl hier="81" item="4294967295"/>
          <tpl fld="2" item="0"/>
          <tpl fld="8" item="0"/>
        </tpls>
      </n>
      <n v="402" in="0">
        <tpls c="4">
          <tpl fld="3" item="0"/>
          <tpl fld="1" item="2"/>
          <tpl fld="2" item="1"/>
          <tpl fld="8" item="0"/>
        </tpls>
      </n>
      <n v="39" in="0">
        <tpls c="4">
          <tpl fld="6" item="4"/>
          <tpl fld="0" item="2"/>
          <tpl fld="7" item="3"/>
          <tpl fld="8" item="0"/>
        </tpls>
      </n>
      <n v="449" in="0">
        <tpls c="4">
          <tpl fld="6" item="2"/>
          <tpl fld="0" item="2"/>
          <tpl fld="7" item="1"/>
          <tpl fld="8" item="0"/>
        </tpls>
      </n>
      <n v="125" in="0">
        <tpls c="4">
          <tpl fld="5" item="15"/>
          <tpl fld="4" item="3"/>
          <tpl fld="7" item="2"/>
          <tpl fld="8" item="0"/>
        </tpls>
      </n>
      <n v="1672" in="0">
        <tpls c="4">
          <tpl fld="5" item="26"/>
          <tpl fld="4" item="4"/>
          <tpl fld="1" item="7"/>
          <tpl fld="8" item="0"/>
        </tpls>
      </n>
      <n v="1396" in="0">
        <tpls c="3">
          <tpl fld="3" item="5"/>
          <tpl fld="1" item="6"/>
          <tpl fld="8" item="0"/>
        </tpls>
      </n>
      <n v="443" in="0">
        <tpls c="4">
          <tpl fld="5" item="18"/>
          <tpl fld="4" item="2"/>
          <tpl fld="7" item="1"/>
          <tpl fld="8" item="0"/>
        </tpls>
      </n>
      <n v="242" in="0">
        <tpls c="4">
          <tpl fld="4" item="0"/>
          <tpl fld="6" item="6"/>
          <tpl fld="7" item="3"/>
          <tpl fld="8" item="0"/>
        </tpls>
      </n>
      <n v="18" in="0">
        <tpls c="4">
          <tpl fld="5" item="27"/>
          <tpl fld="4" item="3"/>
          <tpl fld="1" item="6"/>
          <tpl fld="8" item="0"/>
        </tpls>
      </n>
      <n v="152" in="0">
        <tpls c="4">
          <tpl fld="3" item="9"/>
          <tpl fld="7" item="5"/>
          <tpl fld="2" item="1"/>
          <tpl fld="8" item="0"/>
        </tpls>
      </n>
      <n v="3862" in="0">
        <tpls c="3">
          <tpl fld="6" item="0"/>
          <tpl fld="7" item="5"/>
          <tpl fld="8" item="0"/>
        </tpls>
      </n>
      <n v="264" in="0">
        <tpls c="4">
          <tpl fld="4" item="2"/>
          <tpl fld="6" item="1"/>
          <tpl fld="7" item="5"/>
          <tpl fld="8" item="0"/>
        </tpls>
      </n>
      <n v="15" in="0">
        <tpls c="4">
          <tpl fld="5" item="6"/>
          <tpl fld="4" item="2"/>
          <tpl fld="1" item="7"/>
          <tpl fld="8" item="0"/>
        </tpls>
      </n>
      <n v="81" in="0">
        <tpls c="4">
          <tpl fld="6" item="1"/>
          <tpl fld="0" item="2"/>
          <tpl fld="7" item="3"/>
          <tpl fld="8" item="0"/>
        </tpls>
      </n>
      <n v="1070" in="0">
        <tpls c="4">
          <tpl fld="5" item="13"/>
          <tpl fld="4" item="4"/>
          <tpl hier="81" item="1"/>
          <tpl fld="8" item="0"/>
        </tpls>
      </n>
      <n v="403" in="0">
        <tpls c="4">
          <tpl fld="5" item="2"/>
          <tpl fld="4" item="3"/>
          <tpl fld="7" item="3"/>
          <tpl fld="8" item="0"/>
        </tpls>
      </n>
      <n v="5" in="0">
        <tpls c="4">
          <tpl fld="5" item="36"/>
          <tpl fld="4" item="3"/>
          <tpl fld="1" item="7"/>
          <tpl fld="8" item="0"/>
        </tpls>
      </n>
      <n v="9216" in="0">
        <tpls c="4">
          <tpl fld="6" item="6"/>
          <tpl fld="1" item="5"/>
          <tpl fld="0" item="1"/>
          <tpl fld="8" item="0"/>
        </tpls>
      </n>
      <n v="50412" in="0">
        <tpls c="3">
          <tpl hier="51" item="4294967295"/>
          <tpl fld="7" item="3"/>
          <tpl fld="8" item="0"/>
        </tpls>
      </n>
      <n v="1063" in="0">
        <tpls c="4">
          <tpl fld="6" item="5"/>
          <tpl fld="0" item="1"/>
          <tpl fld="7" item="3"/>
          <tpl fld="8" item="0"/>
        </tpls>
      </n>
      <n v="379" in="0">
        <tpls c="4">
          <tpl fld="4" item="3"/>
          <tpl fld="6" item="7"/>
          <tpl fld="7" item="5"/>
          <tpl fld="8" item="0"/>
        </tpls>
      </n>
      <n v="14519" in="0">
        <tpls c="3">
          <tpl hier="51" item="4294967295"/>
          <tpl fld="1" item="7"/>
          <tpl fld="8" item="0"/>
        </tpls>
      </n>
      <n v="11504" in="0">
        <tpls c="3">
          <tpl fld="6" item="4"/>
          <tpl fld="7" item="3"/>
          <tpl fld="8" item="0"/>
        </tpls>
      </n>
      <n v="470" in="0">
        <tpls c="4">
          <tpl fld="3" item="10"/>
          <tpl fld="1" item="2"/>
          <tpl fld="2" item="0"/>
          <tpl fld="8" item="0"/>
        </tpls>
      </n>
      <n v="272" in="0">
        <tpls c="4">
          <tpl fld="4" item="0"/>
          <tpl fld="6" item="1"/>
          <tpl fld="7" item="0"/>
          <tpl fld="8" item="0"/>
        </tpls>
      </n>
      <n v="1303" in="0">
        <tpls c="4">
          <tpl fld="6" item="1"/>
          <tpl fld="0" item="1"/>
          <tpl fld="7" item="4"/>
          <tpl fld="8" item="0"/>
        </tpls>
      </n>
      <n v="2004" in="0">
        <tpls c="4">
          <tpl fld="5" item="19"/>
          <tpl fld="4" item="4"/>
          <tpl fld="7" item="1"/>
          <tpl fld="8" item="0"/>
        </tpls>
      </n>
      <n v="516" in="0">
        <tpls c="4">
          <tpl fld="4" item="0"/>
          <tpl fld="6" item="1"/>
          <tpl hier="81" item="4294967295"/>
          <tpl fld="8" item="0"/>
        </tpls>
      </n>
      <n v="8355" in="0">
        <tpls c="3">
          <tpl fld="6" item="5"/>
          <tpl hier="81" item="4294967295"/>
          <tpl fld="8" item="0"/>
        </tpls>
      </n>
      <n v="3594" in="0">
        <tpls c="3">
          <tpl fld="3" item="10"/>
          <tpl fld="1" item="6"/>
          <tpl fld="8" item="0"/>
        </tpls>
      </n>
      <n v="603" in="0">
        <tpls c="4">
          <tpl fld="5" item="16"/>
          <tpl fld="4" item="2"/>
          <tpl fld="1" item="6"/>
          <tpl fld="8" item="0"/>
        </tpls>
      </n>
      <n v="90" in="0">
        <tpls c="4">
          <tpl fld="5" item="39"/>
          <tpl fld="4" item="3"/>
          <tpl fld="7" item="0"/>
          <tpl fld="8" item="0"/>
        </tpls>
      </n>
      <n v="176133" in="0">
        <tpls c="3">
          <tpl hier="81" item="4294967295"/>
          <tpl fld="0" item="1"/>
          <tpl fld="8" item="0"/>
        </tpls>
      </n>
      <n v="3340" in="0">
        <tpls c="3">
          <tpl fld="3" item="13"/>
          <tpl hier="81" item="4294967295"/>
          <tpl fld="8" item="0"/>
        </tpls>
      </n>
      <n v="52" in="0">
        <tpls c="4">
          <tpl fld="3" item="8"/>
          <tpl fld="7" item="4"/>
          <tpl fld="2" item="1"/>
          <tpl fld="8" item="0"/>
        </tpls>
      </n>
      <n v="139" in="0">
        <tpls c="4">
          <tpl fld="5" item="2"/>
          <tpl fld="4" item="3"/>
          <tpl fld="1" item="6"/>
          <tpl fld="8" item="0"/>
        </tpls>
      </n>
      <n v="692" in="0">
        <tpls c="4">
          <tpl fld="5" item="18"/>
          <tpl fld="4" item="2"/>
          <tpl hier="81" item="1"/>
          <tpl fld="8" item="0"/>
        </tpls>
      </n>
      <n v="551" in="0">
        <tpls c="4">
          <tpl fld="5" item="33"/>
          <tpl fld="4" item="4"/>
          <tpl fld="1" item="1"/>
          <tpl fld="8" item="0"/>
        </tpls>
      </n>
      <n v="5263" in="0">
        <tpls c="4">
          <tpl fld="6" item="2"/>
          <tpl hier="81" item="4294967295"/>
          <tpl hier="110" item="0"/>
          <tpl fld="8" item="0"/>
        </tpls>
      </n>
      <n v="3747" in="0">
        <tpls c="4">
          <tpl fld="6" item="2"/>
          <tpl fld="1" item="6"/>
          <tpl fld="0" item="1"/>
          <tpl fld="8" item="0"/>
        </tpls>
      </n>
      <n v="242" in="0">
        <tpls c="4">
          <tpl fld="6" item="6"/>
          <tpl fld="1" item="4"/>
          <tpl hier="110" item="0"/>
          <tpl fld="8" item="0"/>
        </tpls>
      </n>
      <n v="5056" in="0">
        <tpls c="3">
          <tpl fld="3" item="5"/>
          <tpl fld="1" item="5"/>
          <tpl fld="8" item="0"/>
        </tpls>
      </n>
      <n v="136" in="0">
        <tpls c="4">
          <tpl fld="6" item="4"/>
          <tpl fld="1" item="6"/>
          <tpl hier="110" item="0"/>
          <tpl fld="8" item="0"/>
        </tpls>
      </n>
      <n v="34" in="0">
        <tpls c="4">
          <tpl fld="5" item="9"/>
          <tpl fld="4" item="3"/>
          <tpl fld="1" item="1"/>
          <tpl fld="8" item="0"/>
        </tpls>
      </n>
      <n v="1248" in="0">
        <tpls c="4">
          <tpl fld="4" item="2"/>
          <tpl fld="6" item="6"/>
          <tpl fld="7" item="0"/>
          <tpl fld="8" item="0"/>
        </tpls>
      </n>
      <n v="139" in="0">
        <tpls c="4">
          <tpl fld="4" item="1"/>
          <tpl fld="6" item="4"/>
          <tpl fld="7" item="1"/>
          <tpl fld="8" item="0"/>
        </tpls>
      </n>
      <n v="1413" in="0">
        <tpls c="3">
          <tpl fld="4" item="1"/>
          <tpl fld="7" item="0"/>
          <tpl fld="8" item="0"/>
        </tpls>
      </n>
      <n v="4969" in="0">
        <tpls c="3">
          <tpl fld="4" item="1"/>
          <tpl hier="81" item="4294967295"/>
          <tpl fld="8" item="0"/>
        </tpls>
      </n>
      <n v="368" in="0">
        <tpls c="4">
          <tpl fld="3" item="7"/>
          <tpl fld="1" item="1"/>
          <tpl fld="2" item="1"/>
          <tpl fld="8" item="0"/>
        </tpls>
      </n>
      <n v="270" in="0">
        <tpls c="3">
          <tpl fld="1" item="4"/>
          <tpl fld="0" item="2"/>
          <tpl fld="8" item="0"/>
        </tpls>
      </n>
      <m in="0">
        <tpls c="4">
          <tpl fld="5" item="23"/>
          <tpl fld="4" item="3"/>
          <tpl fld="1" item="1"/>
          <tpl fld="8" item="0"/>
        </tpls>
      </m>
      <n v="689" in="0">
        <tpls c="4">
          <tpl fld="3" item="7"/>
          <tpl fld="1" item="6"/>
          <tpl fld="2" item="1"/>
          <tpl fld="8" item="0"/>
        </tpls>
      </n>
      <n v="11" in="0">
        <tpls c="4">
          <tpl fld="6" item="4"/>
          <tpl fld="1" item="2"/>
          <tpl fld="0" item="2"/>
          <tpl fld="8" item="0"/>
        </tpls>
      </n>
      <n v="3447" in="0">
        <tpls c="3">
          <tpl fld="7" item="4"/>
          <tpl fld="2" item="1"/>
          <tpl fld="8" item="0"/>
        </tpls>
      </n>
      <n v="392" in="0">
        <tpls c="4">
          <tpl fld="5" item="38"/>
          <tpl fld="4" item="1"/>
          <tpl fld="7" item="0"/>
          <tpl fld="8" item="0"/>
        </tpls>
      </n>
      <n v="1481" in="0">
        <tpls c="4">
          <tpl fld="5" item="16"/>
          <tpl fld="4" item="2"/>
          <tpl fld="7" item="3"/>
          <tpl fld="8" item="0"/>
        </tpls>
      </n>
      <n v="19" in="0">
        <tpls c="4">
          <tpl fld="5" item="36"/>
          <tpl fld="4" item="3"/>
          <tpl fld="7" item="4"/>
          <tpl fld="8" item="0"/>
        </tpls>
      </n>
      <n v="182" in="0">
        <tpls c="4">
          <tpl fld="5" item="13"/>
          <tpl fld="4" item="4"/>
          <tpl fld="7" item="4"/>
          <tpl fld="8" item="0"/>
        </tpls>
      </n>
      <n v="206" in="0">
        <tpls c="4">
          <tpl fld="5" item="42"/>
          <tpl fld="4" item="4"/>
          <tpl fld="7" item="4"/>
          <tpl fld="8" item="0"/>
        </tpls>
      </n>
      <n v="59" in="0">
        <tpls c="4">
          <tpl fld="5" item="27"/>
          <tpl fld="4" item="3"/>
          <tpl fld="7" item="3"/>
          <tpl fld="8" item="0"/>
        </tpls>
      </n>
      <n v="38" in="0">
        <tpls c="4">
          <tpl fld="5" item="34"/>
          <tpl fld="4" item="3"/>
          <tpl fld="7" item="4"/>
          <tpl fld="8" item="0"/>
        </tpls>
      </n>
      <n v="47" in="0">
        <tpls c="4">
          <tpl fld="5" item="30"/>
          <tpl fld="4" item="3"/>
          <tpl fld="7" item="2"/>
          <tpl fld="8" item="0"/>
        </tpls>
      </n>
      <n v="522" in="0">
        <tpls c="4">
          <tpl fld="5" item="22"/>
          <tpl fld="4" item="0"/>
          <tpl fld="7" item="3"/>
          <tpl fld="8" item="0"/>
        </tpls>
      </n>
      <n v="4591" in="0">
        <tpls c="4">
          <tpl fld="5" item="17"/>
          <tpl fld="4" item="4"/>
          <tpl fld="7" item="1"/>
          <tpl fld="8" item="0"/>
        </tpls>
      </n>
      <n v="13" in="0">
        <tpls c="4">
          <tpl fld="5" item="0"/>
          <tpl fld="4" item="0"/>
          <tpl fld="7" item="4"/>
          <tpl fld="8" item="0"/>
        </tpls>
      </n>
      <n v="5904" in="0">
        <tpls c="3">
          <tpl fld="6" item="0"/>
          <tpl fld="1" item="5"/>
          <tpl fld="8" item="0"/>
        </tpls>
      </n>
      <n v="839" in="0">
        <tpls c="4">
          <tpl fld="4" item="3"/>
          <tpl fld="6" item="1"/>
          <tpl hier="81" item="4294967295"/>
          <tpl fld="8" item="0"/>
        </tpls>
      </n>
      <n v="19" in="0">
        <tpls c="4">
          <tpl fld="5" item="39"/>
          <tpl fld="4" item="3"/>
          <tpl hier="81" item="1"/>
          <tpl fld="8" item="0"/>
        </tpls>
      </n>
      <n v="542" in="0">
        <tpls c="4">
          <tpl fld="5" item="19"/>
          <tpl fld="4" item="4"/>
          <tpl fld="1" item="3"/>
          <tpl fld="8" item="0"/>
        </tpls>
      </n>
      <n v="10" in="0">
        <tpls c="4">
          <tpl fld="4" item="2"/>
          <tpl fld="6" item="3"/>
          <tpl fld="7" item="1"/>
          <tpl fld="8" item="0"/>
        </tpls>
      </n>
      <n v="3522" in="0">
        <tpls c="4">
          <tpl fld="3" item="1"/>
          <tpl hier="81" item="4294967295"/>
          <tpl fld="2" item="0"/>
          <tpl fld="8" item="0"/>
        </tpls>
      </n>
      <n v="178" in="0">
        <tpls c="4">
          <tpl fld="5" item="5"/>
          <tpl fld="4" item="2"/>
          <tpl fld="1" item="1"/>
          <tpl fld="8" item="0"/>
        </tpls>
      </n>
      <n v="733" in="0">
        <tpls c="3">
          <tpl fld="0" item="2"/>
          <tpl fld="7" item="2"/>
          <tpl fld="8" item="0"/>
        </tpls>
      </n>
      <n v="8849" in="0">
        <tpls c="3">
          <tpl fld="6" item="0"/>
          <tpl fld="7" item="2"/>
          <tpl fld="8" item="0"/>
        </tpls>
      </n>
      <n v="334" in="0">
        <tpls c="4">
          <tpl fld="4" item="1"/>
          <tpl fld="6" item="7"/>
          <tpl fld="7" item="0"/>
          <tpl fld="8" item="0"/>
        </tpls>
      </n>
      <n v="633" in="0">
        <tpls c="4">
          <tpl fld="5" item="5"/>
          <tpl fld="4" item="2"/>
          <tpl fld="7" item="3"/>
          <tpl fld="8" item="0"/>
        </tpls>
      </n>
      <n v="11213" in="0">
        <tpls c="3">
          <tpl fld="1" item="2"/>
          <tpl fld="2" item="1"/>
          <tpl fld="8" item="0"/>
        </tpls>
      </n>
      <n v="40" in="0">
        <tpls c="4">
          <tpl fld="6" item="6"/>
          <tpl fld="1" item="2"/>
          <tpl fld="0" item="2"/>
          <tpl fld="8" item="0"/>
        </tpls>
      </n>
      <n v="59" in="0">
        <tpls c="4">
          <tpl fld="5" item="7"/>
          <tpl fld="4" item="0"/>
          <tpl fld="1" item="6"/>
          <tpl fld="8" item="0"/>
        </tpls>
      </n>
      <n v="53" in="0">
        <tpls c="4">
          <tpl fld="5" item="3"/>
          <tpl fld="4" item="1"/>
          <tpl hier="81" item="1"/>
          <tpl fld="8" item="0"/>
        </tpls>
      </n>
      <n v="7" in="0">
        <tpls c="4">
          <tpl fld="5" item="27"/>
          <tpl fld="4" item="3"/>
          <tpl fld="1" item="1"/>
          <tpl fld="8" item="0"/>
        </tpls>
      </n>
      <n v="325" in="0">
        <tpls c="4">
          <tpl fld="4" item="2"/>
          <tpl fld="6" item="6"/>
          <tpl fld="7" item="1"/>
          <tpl fld="8" item="0"/>
        </tpls>
      </n>
      <n v="2741" in="0">
        <tpls c="3">
          <tpl fld="3" item="5"/>
          <tpl fld="1" item="2"/>
          <tpl fld="8" item="0"/>
        </tpls>
      </n>
      <n v="18" in="0">
        <tpls c="4">
          <tpl fld="5" item="6"/>
          <tpl fld="4" item="2"/>
          <tpl fld="7" item="4"/>
          <tpl fld="8" item="0"/>
        </tpls>
      </n>
      <n v="6247" in="0">
        <tpls c="3">
          <tpl fld="6" item="6"/>
          <tpl fld="7" item="3"/>
          <tpl fld="8" item="0"/>
        </tpls>
      </n>
      <n v="744" in="0">
        <tpls c="4">
          <tpl fld="5" item="12"/>
          <tpl fld="4" item="4"/>
          <tpl fld="1" item="1"/>
          <tpl fld="8" item="0"/>
        </tpls>
      </n>
      <n v="7740" in="0">
        <tpls c="3">
          <tpl fld="6" item="0"/>
          <tpl fld="7" item="3"/>
          <tpl fld="8" item="0"/>
        </tpls>
      </n>
      <n v="423" in="0">
        <tpls c="4">
          <tpl fld="4" item="1"/>
          <tpl fld="6" item="1"/>
          <tpl hier="81" item="4294967295"/>
          <tpl fld="8" item="0"/>
        </tpls>
      </n>
      <n v="187" in="0">
        <tpls c="4">
          <tpl fld="3" item="9"/>
          <tpl fld="7" item="5"/>
          <tpl fld="2" item="0"/>
          <tpl fld="8" item="0"/>
        </tpls>
      </n>
      <n v="596" in="0">
        <tpls c="3">
          <tpl fld="6" item="0"/>
          <tpl fld="7" item="0"/>
          <tpl fld="8" item="0"/>
        </tpls>
      </n>
      <n v="278" in="0">
        <tpls c="4">
          <tpl fld="4" item="1"/>
          <tpl fld="6" item="0"/>
          <tpl fld="1" item="6"/>
          <tpl fld="8" item="0"/>
        </tpls>
      </n>
      <n v="1" in="0">
        <tpls c="4">
          <tpl fld="4" item="0"/>
          <tpl fld="6" item="3"/>
          <tpl fld="1" item="3"/>
          <tpl fld="8" item="0"/>
        </tpls>
      </n>
      <n v="2031" in="0">
        <tpls c="3">
          <tpl fld="4" item="0"/>
          <tpl fld="7" item="3"/>
          <tpl fld="8" item="0"/>
        </tpls>
      </n>
      <n v="1947" in="0">
        <tpls c="3">
          <tpl fld="6" item="3"/>
          <tpl fld="1" item="5"/>
          <tpl fld="8" item="0"/>
        </tpls>
      </n>
      <n v="28" in="0">
        <tpls c="4">
          <tpl fld="5" item="6"/>
          <tpl fld="4" item="2"/>
          <tpl fld="1" item="4"/>
          <tpl fld="8" item="0"/>
        </tpls>
      </n>
      <n v="1078" in="0">
        <tpls c="4">
          <tpl fld="3" item="3"/>
          <tpl fld="7" item="2"/>
          <tpl fld="2" item="0"/>
          <tpl fld="8" item="0"/>
        </tpls>
      </n>
      <n v="2043" in="0">
        <tpls c="4">
          <tpl fld="4" item="4"/>
          <tpl fld="6" item="2"/>
          <tpl fld="1" item="2"/>
          <tpl fld="8" item="0"/>
        </tpls>
      </n>
      <n v="4236" in="0">
        <tpls c="4">
          <tpl fld="6" item="6"/>
          <tpl fld="0" item="1"/>
          <tpl fld="7" item="5"/>
          <tpl fld="8" item="0"/>
        </tpls>
      </n>
      <n v="1758" in="0">
        <tpls c="4">
          <tpl fld="5" item="21"/>
          <tpl fld="4" item="4"/>
          <tpl hier="81" item="1"/>
          <tpl fld="8" item="0"/>
        </tpls>
      </n>
      <n v="590" in="0">
        <tpls c="4">
          <tpl fld="5" item="18"/>
          <tpl fld="4" item="2"/>
          <tpl fld="7" item="2"/>
          <tpl fld="8" item="0"/>
        </tpls>
      </n>
      <n v="3147" in="0">
        <tpls c="3">
          <tpl fld="3" item="2"/>
          <tpl fld="1" item="2"/>
          <tpl fld="8" item="0"/>
        </tpls>
      </n>
      <n v="2629" in="0">
        <tpls c="4">
          <tpl fld="4" item="4"/>
          <tpl fld="6" item="2"/>
          <tpl fld="7" item="0"/>
          <tpl fld="8" item="0"/>
        </tpls>
      </n>
      <n v="814" in="0">
        <tpls c="4">
          <tpl fld="5" item="17"/>
          <tpl fld="4" item="4"/>
          <tpl fld="7" item="4"/>
          <tpl fld="8" item="0"/>
        </tpls>
      </n>
      <n v="1409" in="0">
        <tpls c="4">
          <tpl fld="3" item="3"/>
          <tpl fld="7" item="2"/>
          <tpl fld="2" item="1"/>
          <tpl fld="8" item="0"/>
        </tpls>
      </n>
      <n v="42523" in="0">
        <tpls c="4">
          <tpl fld="6" item="4"/>
          <tpl hier="81" item="4294967295"/>
          <tpl fld="0" item="1"/>
          <tpl fld="8" item="0"/>
        </tpls>
      </n>
      <n v="77" in="0">
        <tpls c="4">
          <tpl fld="6" item="4"/>
          <tpl fld="0" item="2"/>
          <tpl fld="7" item="2"/>
          <tpl fld="8" item="0"/>
        </tpls>
      </n>
      <n v="21" in="0">
        <tpls c="4">
          <tpl fld="4" item="0"/>
          <tpl fld="6" item="5"/>
          <tpl fld="7" item="3"/>
          <tpl fld="8" item="0"/>
        </tpls>
      </n>
      <n v="36" in="0">
        <tpls c="4">
          <tpl fld="5" item="36"/>
          <tpl fld="4" item="3"/>
          <tpl fld="1" item="2"/>
          <tpl fld="8" item="0"/>
        </tpls>
      </n>
      <n v="10" in="0">
        <tpls c="4">
          <tpl fld="4" item="3"/>
          <tpl fld="6" item="5"/>
          <tpl fld="1" item="1"/>
          <tpl fld="8" item="0"/>
        </tpls>
      </n>
      <n v="133" in="0">
        <tpls c="3">
          <tpl fld="6" item="3"/>
          <tpl fld="7" item="5"/>
          <tpl fld="8" item="0"/>
        </tpls>
      </n>
      <n v="248" in="0">
        <tpls c="4">
          <tpl fld="4" item="0"/>
          <tpl fld="6" item="7"/>
          <tpl fld="7" item="5"/>
          <tpl fld="8" item="0"/>
        </tpls>
      </n>
      <n v="1053" in="0">
        <tpls c="4">
          <tpl fld="5" item="12"/>
          <tpl fld="4" item="4"/>
          <tpl fld="1" item="6"/>
          <tpl fld="8" item="0"/>
        </tpls>
      </n>
      <n v="591" in="0">
        <tpls c="4">
          <tpl fld="6" item="0"/>
          <tpl fld="0" item="1"/>
          <tpl fld="7" item="0"/>
          <tpl fld="8" item="0"/>
        </tpls>
      </n>
      <n v="2656" in="0">
        <tpls c="3">
          <tpl fld="6" item="7"/>
          <tpl fld="1" item="3"/>
          <tpl fld="8" item="0"/>
        </tpls>
      </n>
      <n v="1402" in="0">
        <tpls c="4">
          <tpl fld="5" item="37"/>
          <tpl fld="4" item="4"/>
          <tpl fld="1" item="6"/>
          <tpl fld="8" item="0"/>
        </tpls>
      </n>
      <n v="19" in="0">
        <tpls c="4">
          <tpl fld="5" item="45"/>
          <tpl fld="4" item="3"/>
          <tpl fld="1" item="4"/>
          <tpl fld="8" item="0"/>
        </tpls>
      </n>
      <n v="9577" in="0">
        <tpls c="4">
          <tpl fld="6" item="2"/>
          <tpl fld="0" item="1"/>
          <tpl fld="7" item="3"/>
          <tpl fld="8" item="0"/>
        </tpls>
      </n>
      <n v="13" in="0">
        <tpls c="4">
          <tpl fld="5" item="27"/>
          <tpl fld="4" item="3"/>
          <tpl fld="7" item="1"/>
          <tpl fld="8" item="0"/>
        </tpls>
      </n>
      <m in="0">
        <tpls c="4">
          <tpl fld="4" item="1"/>
          <tpl fld="6" item="3"/>
          <tpl fld="1" item="7"/>
          <tpl fld="8" item="0"/>
        </tpls>
      </m>
      <n v="596" in="0">
        <tpls c="3">
          <tpl fld="3" item="8"/>
          <tpl fld="7" item="0"/>
          <tpl fld="8" item="0"/>
        </tpls>
      </n>
      <n v="2458" in="0">
        <tpls c="4">
          <tpl fld="5" item="32"/>
          <tpl fld="4" item="4"/>
          <tpl fld="7" item="1"/>
          <tpl fld="8" item="0"/>
        </tpls>
      </n>
      <n v="58" in="0">
        <tpls c="4">
          <tpl fld="3" item="13"/>
          <tpl fld="1" item="1"/>
          <tpl fld="2" item="0"/>
          <tpl fld="8" item="0"/>
        </tpls>
      </n>
      <n v="79" in="0">
        <tpls c="4">
          <tpl fld="5" item="5"/>
          <tpl fld="4" item="2"/>
          <tpl fld="1" item="3"/>
          <tpl fld="8" item="0"/>
        </tpls>
      </n>
      <n v="6863" in="0">
        <tpls c="3">
          <tpl fld="6" item="1"/>
          <tpl fld="1" item="5"/>
          <tpl fld="8" item="0"/>
        </tpls>
      </n>
      <n v="192" in="0">
        <tpls c="4">
          <tpl fld="4" item="3"/>
          <tpl fld="6" item="6"/>
          <tpl hier="81" item="1"/>
          <tpl fld="8" item="0"/>
        </tpls>
      </n>
      <n v="2129" in="0">
        <tpls c="4">
          <tpl fld="3" item="3"/>
          <tpl fld="7" item="5"/>
          <tpl fld="2" item="1"/>
          <tpl fld="8" item="0"/>
        </tpls>
      </n>
      <n v="12668" in="0">
        <tpls c="3">
          <tpl fld="3" item="7"/>
          <tpl hier="81" item="4294967295"/>
          <tpl fld="8" item="0"/>
        </tpls>
      </n>
      <n v="32434" in="0">
        <tpls c="4">
          <tpl fld="6" item="7"/>
          <tpl hier="81" item="4294967295"/>
          <tpl fld="0" item="1"/>
          <tpl fld="8" item="0"/>
        </tpls>
      </n>
      <n v="75" in="0">
        <tpls c="3">
          <tpl fld="6" item="3"/>
          <tpl fld="7" item="2"/>
          <tpl fld="8" item="0"/>
        </tpls>
      </n>
      <n v="21" in="0">
        <tpls c="4">
          <tpl fld="6" item="4"/>
          <tpl fld="0" item="2"/>
          <tpl fld="7" item="5"/>
          <tpl fld="8" item="0"/>
        </tpls>
      </n>
      <n v="12870" in="0">
        <tpls c="4">
          <tpl fld="6" item="1"/>
          <tpl hier="81" item="4294967295"/>
          <tpl fld="0" item="1"/>
          <tpl fld="8" item="0"/>
        </tpls>
      </n>
      <n v="22884" in="0">
        <tpls c="3">
          <tpl fld="3" item="10"/>
          <tpl hier="81" item="4294967295"/>
          <tpl fld="8" item="0"/>
        </tpls>
      </n>
      <n v="8563" in="0">
        <tpls c="3">
          <tpl fld="6" item="7"/>
          <tpl fld="7" item="5"/>
          <tpl fld="8" item="0"/>
        </tpls>
      </n>
      <n v="390" in="0">
        <tpls c="4">
          <tpl fld="5" item="24"/>
          <tpl fld="4" item="3"/>
          <tpl fld="7" item="2"/>
          <tpl fld="8" item="0"/>
        </tpls>
      </n>
      <n v="419" in="0">
        <tpls c="4">
          <tpl fld="3" item="9"/>
          <tpl fld="1" item="2"/>
          <tpl fld="2" item="0"/>
          <tpl fld="8" item="0"/>
        </tpls>
      </n>
      <n v="6069" in="0">
        <tpls c="4">
          <tpl fld="4" item="4"/>
          <tpl fld="6" item="5"/>
          <tpl hier="81" item="4294967295"/>
          <tpl fld="8" item="0"/>
        </tpls>
      </n>
      <n v="21" in="0">
        <tpls c="4">
          <tpl fld="5" item="39"/>
          <tpl fld="4" item="3"/>
          <tpl fld="7" item="4"/>
          <tpl fld="8" item="0"/>
        </tpls>
      </n>
      <n v="351" in="0">
        <tpls c="4">
          <tpl fld="5" item="5"/>
          <tpl fld="4" item="2"/>
          <tpl fld="1" item="6"/>
          <tpl fld="8" item="0"/>
        </tpls>
      </n>
      <n v="529" in="0">
        <tpls c="4">
          <tpl fld="3" item="1"/>
          <tpl fld="7" item="3"/>
          <tpl fld="2" item="0"/>
          <tpl fld="8" item="0"/>
        </tpls>
      </n>
      <n v="108" in="0">
        <tpls c="4">
          <tpl fld="6" item="7"/>
          <tpl fld="0" item="2"/>
          <tpl fld="7" item="3"/>
          <tpl fld="8" item="0"/>
        </tpls>
      </n>
      <n v="8848" in="0">
        <tpls c="3">
          <tpl fld="6" item="2"/>
          <tpl fld="7" item="5"/>
          <tpl fld="8" item="0"/>
        </tpls>
      </n>
      <n v="39" in="0">
        <tpls c="4">
          <tpl fld="5" item="43"/>
          <tpl fld="4" item="3"/>
          <tpl fld="7" item="4"/>
          <tpl fld="8" item="0"/>
        </tpls>
      </n>
      <n v="87" in="0">
        <tpls c="4">
          <tpl fld="6" item="0"/>
          <tpl hier="110" item="0"/>
          <tpl fld="7" item="5"/>
          <tpl fld="8" item="0"/>
        </tpls>
      </n>
      <n v="257" in="0">
        <tpls c="4">
          <tpl fld="4" item="0"/>
          <tpl fld="6" item="2"/>
          <tpl hier="81" item="1"/>
          <tpl fld="8" item="0"/>
        </tpls>
      </n>
      <n v="407" in="0">
        <tpls c="4">
          <tpl fld="4" item="2"/>
          <tpl fld="6" item="0"/>
          <tpl hier="81" item="1"/>
          <tpl fld="8" item="0"/>
        </tpls>
      </n>
      <n v="232" in="0">
        <tpls c="4">
          <tpl fld="4" item="3"/>
          <tpl fld="6" item="2"/>
          <tpl fld="7" item="1"/>
          <tpl fld="8" item="0"/>
        </tpls>
      </n>
      <n v="30" in="0">
        <tpls c="4">
          <tpl fld="4" item="3"/>
          <tpl fld="6" item="0"/>
          <tpl fld="1" item="1"/>
          <tpl fld="8" item="0"/>
        </tpls>
      </n>
      <n v="547" in="0">
        <tpls c="4">
          <tpl fld="3" item="7"/>
          <tpl fld="1" item="6"/>
          <tpl fld="2" item="0"/>
          <tpl fld="8" item="0"/>
        </tpls>
      </n>
      <n v="110" in="0">
        <tpls c="4">
          <tpl fld="4" item="0"/>
          <tpl fld="6" item="7"/>
          <tpl fld="7" item="1"/>
          <tpl fld="8" item="0"/>
        </tpls>
      </n>
      <n v="8113" in="0">
        <tpls c="4">
          <tpl fld="4" item="4"/>
          <tpl fld="6" item="7"/>
          <tpl fld="1" item="5"/>
          <tpl fld="8" item="0"/>
        </tpls>
      </n>
      <n v="1443" in="0">
        <tpls c="4">
          <tpl fld="3" item="5"/>
          <tpl fld="7" item="5"/>
          <tpl fld="2" item="1"/>
          <tpl fld="8" item="0"/>
        </tpls>
      </n>
      <n v="1010" in="0">
        <tpls c="3">
          <tpl fld="6" item="7"/>
          <tpl fld="7" item="4"/>
          <tpl fld="8" item="0"/>
        </tpls>
      </n>
      <n v="1604" in="0">
        <tpls c="4">
          <tpl fld="5" item="40"/>
          <tpl fld="4" item="4"/>
          <tpl fld="1" item="6"/>
          <tpl fld="8" item="0"/>
        </tpls>
      </n>
      <n v="227" in="0">
        <tpls c="4">
          <tpl fld="5" item="46"/>
          <tpl fld="4" item="1"/>
          <tpl fld="7" item="0"/>
          <tpl fld="8" item="0"/>
        </tpls>
      </n>
      <n v="3214" in="0">
        <tpls c="3">
          <tpl fld="6" item="7"/>
          <tpl fld="1" item="7"/>
          <tpl fld="8" item="0"/>
        </tpls>
      </n>
      <n v="11" in="0">
        <tpls c="4">
          <tpl fld="5" item="10"/>
          <tpl fld="4" item="3"/>
          <tpl fld="7" item="2"/>
          <tpl fld="8" item="0"/>
        </tpls>
      </n>
      <n v="612" in="0">
        <tpls c="4">
          <tpl fld="4" item="4"/>
          <tpl fld="6" item="1"/>
          <tpl fld="1" item="1"/>
          <tpl fld="8" item="0"/>
        </tpls>
      </n>
      <n v="109" in="0">
        <tpls c="4">
          <tpl fld="4" item="1"/>
          <tpl fld="6" item="0"/>
          <tpl fld="1" item="5"/>
          <tpl fld="8" item="0"/>
        </tpls>
      </n>
      <n v="66" in="0">
        <tpls c="4">
          <tpl fld="4" item="3"/>
          <tpl fld="6" item="1"/>
          <tpl fld="7" item="5"/>
          <tpl fld="8" item="0"/>
        </tpls>
      </n>
      <n v="5774" in="0">
        <tpls c="4">
          <tpl fld="6" item="6"/>
          <tpl fld="0" item="1"/>
          <tpl fld="7" item="3"/>
          <tpl fld="8" item="0"/>
        </tpls>
      </n>
      <n v="14970" in="0">
        <tpls c="3">
          <tpl hier="51" item="4294967295"/>
          <tpl fld="1" item="1"/>
          <tpl fld="8" item="0"/>
        </tpls>
      </n>
      <n v="2494" in="0">
        <tpls c="4">
          <tpl fld="3" item="9"/>
          <tpl hier="81" item="4294967295"/>
          <tpl fld="2" item="1"/>
          <tpl fld="8" item="0"/>
        </tpls>
      </n>
      <n v="1101" in="0">
        <tpls c="4">
          <tpl fld="3" item="6"/>
          <tpl fld="7" item="3"/>
          <tpl fld="2" item="1"/>
          <tpl fld="8" item="0"/>
        </tpls>
      </n>
      <n v="640" in="0">
        <tpls c="3">
          <tpl fld="3" item="6"/>
          <tpl fld="7" item="4"/>
          <tpl fld="8" item="0"/>
        </tpls>
      </n>
      <n v="21792" in="0">
        <tpls c="3">
          <tpl fld="0" item="1"/>
          <tpl fld="7" item="1"/>
          <tpl fld="8" item="0"/>
        </tpls>
      </n>
      <n v="13" in="0">
        <tpls c="4">
          <tpl fld="6" item="4"/>
          <tpl fld="0" item="2"/>
          <tpl fld="7" item="0"/>
          <tpl fld="8" item="0"/>
        </tpls>
      </n>
      <n v="219" in="0">
        <tpls c="4">
          <tpl fld="4" item="3"/>
          <tpl fld="6" item="6"/>
          <tpl fld="7" item="5"/>
          <tpl fld="8" item="0"/>
        </tpls>
      </n>
      <n v="41" in="0">
        <tpls c="4">
          <tpl fld="5" item="27"/>
          <tpl fld="4" item="3"/>
          <tpl fld="7" item="0"/>
          <tpl fld="8" item="0"/>
        </tpls>
      </n>
      <n v="701" in="0">
        <tpls c="3">
          <tpl fld="4" item="1"/>
          <tpl fld="7" item="2"/>
          <tpl fld="8" item="0"/>
        </tpls>
      </n>
      <n v="6076" in="0">
        <tpls c="4">
          <tpl fld="3" item="7"/>
          <tpl hier="81" item="4294967295"/>
          <tpl fld="2" item="1"/>
          <tpl fld="8" item="0"/>
        </tpls>
      </n>
      <n v="81" in="0">
        <tpls c="4">
          <tpl fld="6" item="5"/>
          <tpl fld="1" item="5"/>
          <tpl fld="0" item="2"/>
          <tpl fld="8" item="0"/>
        </tpls>
      </n>
      <n v="402" in="0">
        <tpls c="4">
          <tpl fld="5" item="24"/>
          <tpl fld="4" item="3"/>
          <tpl fld="1" item="2"/>
          <tpl fld="8" item="0"/>
        </tpls>
      </n>
      <n v="164" in="0">
        <tpls c="4">
          <tpl fld="6" item="7"/>
          <tpl fld="0" item="2"/>
          <tpl fld="7" item="2"/>
          <tpl fld="8" item="0"/>
        </tpls>
      </n>
      <n v="14991" in="0">
        <tpls c="3">
          <tpl hier="51" item="4294967295"/>
          <tpl fld="1" item="4"/>
          <tpl fld="8" item="0"/>
        </tpls>
      </n>
      <n v="51" in="0">
        <tpls c="4">
          <tpl fld="4" item="3"/>
          <tpl fld="6" item="2"/>
          <tpl fld="1" item="3"/>
          <tpl fld="8" item="0"/>
        </tpls>
      </n>
      <n v="2769" in="0">
        <tpls c="3">
          <tpl fld="4" item="0"/>
          <tpl fld="1" item="5"/>
          <tpl fld="8" item="0"/>
        </tpls>
      </n>
      <n v="525" in="0">
        <tpls c="4">
          <tpl fld="4" item="3"/>
          <tpl fld="6" item="2"/>
          <tpl fld="7" item="5"/>
          <tpl fld="8" item="0"/>
        </tpls>
      </n>
      <n v="1396" in="0">
        <tpls c="4">
          <tpl fld="4" item="2"/>
          <tpl fld="6" item="7"/>
          <tpl fld="7" item="3"/>
          <tpl fld="8" item="0"/>
        </tpls>
      </n>
      <n v="241" in="0">
        <tpls c="4">
          <tpl fld="6" item="6"/>
          <tpl fld="1" item="5"/>
          <tpl hier="110" item="0"/>
          <tpl fld="8" item="0"/>
        </tpls>
      </n>
      <n v="3687" in="0">
        <tpls c="3">
          <tpl fld="6" item="2"/>
          <tpl fld="1" item="4"/>
          <tpl fld="8" item="0"/>
        </tpls>
      </n>
      <n v="1888" in="0">
        <tpls c="4">
          <tpl fld="3" item="7"/>
          <tpl fld="7" item="0"/>
          <tpl fld="2" item="1"/>
          <tpl fld="8" item="0"/>
        </tpls>
      </n>
      <n v="2331" in="0">
        <tpls c="4">
          <tpl fld="6" item="4"/>
          <tpl hier="81" item="4294967295"/>
          <tpl hier="110" item="0"/>
          <tpl fld="8" item="0"/>
        </tpls>
      </n>
      <n v="2237" in="0">
        <tpls c="4">
          <tpl fld="5" item="25"/>
          <tpl fld="4" item="4"/>
          <tpl fld="7" item="0"/>
          <tpl fld="8" item="0"/>
        </tpls>
      </n>
      <n v="205" in="0">
        <tpls c="4">
          <tpl fld="3" item="9"/>
          <tpl fld="1" item="6"/>
          <tpl fld="2" item="0"/>
          <tpl fld="8" item="0"/>
        </tpls>
      </n>
      <n v="976" in="0">
        <tpls c="4">
          <tpl fld="5" item="42"/>
          <tpl fld="4" item="4"/>
          <tpl fld="1" item="6"/>
          <tpl fld="8" item="0"/>
        </tpls>
      </n>
      <n v="190" in="0">
        <tpls c="4">
          <tpl fld="3" item="4"/>
          <tpl fld="7" item="3"/>
          <tpl fld="2" item="1"/>
          <tpl fld="8" item="0"/>
        </tpls>
      </n>
      <n v="10124" in="0">
        <tpls c="3">
          <tpl hier="51" item="4294967295"/>
          <tpl fld="1" item="3"/>
          <tpl fld="8" item="0"/>
        </tpls>
      </n>
      <n v="54" in="0">
        <tpls c="4">
          <tpl fld="4" item="1"/>
          <tpl fld="6" item="4"/>
          <tpl fld="1" item="7"/>
          <tpl fld="8" item="0"/>
        </tpls>
      </n>
      <n v="1312" in="0">
        <tpls c="4">
          <tpl fld="4" item="2"/>
          <tpl fld="6" item="7"/>
          <tpl fld="7" item="5"/>
          <tpl fld="8" item="0"/>
        </tpls>
      </n>
      <n v="6145" in="0">
        <tpls c="4">
          <tpl fld="6" item="7"/>
          <tpl hier="81" item="4294967295"/>
          <tpl hier="110" item="0"/>
          <tpl fld="8" item="0"/>
        </tpls>
      </n>
      <n v="72" in="0">
        <tpls c="4">
          <tpl fld="5" item="14"/>
          <tpl fld="4" item="1"/>
          <tpl fld="1" item="4"/>
          <tpl fld="8" item="0"/>
        </tpls>
      </n>
      <n v="197" in="0">
        <tpls c="4">
          <tpl fld="5" item="16"/>
          <tpl fld="4" item="2"/>
          <tpl fld="1" item="1"/>
          <tpl fld="8" item="0"/>
        </tpls>
      </n>
      <n v="262" in="0">
        <tpls c="3">
          <tpl fld="4" item="1"/>
          <tpl fld="7" item="4"/>
          <tpl fld="8" item="0"/>
        </tpls>
      </n>
      <m in="0">
        <tpls c="4">
          <tpl fld="4" item="1"/>
          <tpl fld="6" item="0"/>
          <tpl fld="1" item="3"/>
          <tpl fld="8" item="0"/>
        </tpls>
      </m>
      <n v="12202" in="0">
        <tpls c="3">
          <tpl hier="110" item="0"/>
          <tpl fld="7" item="1"/>
          <tpl fld="8" item="0"/>
        </tpls>
      </n>
      <n v="2799" in="0">
        <tpls c="3">
          <tpl fld="3" item="10"/>
          <tpl fld="1" item="1"/>
          <tpl fld="8" item="0"/>
        </tpls>
      </n>
      <n v="2632" in="0">
        <tpls c="3">
          <tpl fld="6" item="6"/>
          <tpl fld="1" item="6"/>
          <tpl fld="8" item="0"/>
        </tpls>
      </n>
      <n v="4787" in="0">
        <tpls c="4">
          <tpl fld="3" item="8"/>
          <tpl fld="7" item="2"/>
          <tpl fld="2" item="1"/>
          <tpl fld="8" item="0"/>
        </tpls>
      </n>
      <n v="136" in="0">
        <tpls c="4">
          <tpl fld="4" item="2"/>
          <tpl fld="6" item="0"/>
          <tpl fld="7" item="0"/>
          <tpl fld="8" item="0"/>
        </tpls>
      </n>
      <n v="36068" in="0">
        <tpls c="3">
          <tpl hier="51" item="4294967295"/>
          <tpl fld="7" item="1"/>
          <tpl fld="8" item="0"/>
        </tpls>
      </n>
      <n v="4" in="0">
        <tpls c="4">
          <tpl fld="4" item="1"/>
          <tpl fld="6" item="5"/>
          <tpl fld="1" item="6"/>
          <tpl fld="8" item="0"/>
        </tpls>
      </n>
      <n v="43" in="0">
        <tpls c="4">
          <tpl fld="6" item="2"/>
          <tpl fld="0" item="2"/>
          <tpl fld="7" item="0"/>
          <tpl fld="8" item="0"/>
        </tpls>
      </n>
      <n v="1854" in="0">
        <tpls c="3">
          <tpl fld="3" item="11"/>
          <tpl fld="1" item="6"/>
          <tpl fld="8" item="0"/>
        </tpls>
      </n>
      <n v="334" in="0">
        <tpls c="3">
          <tpl fld="6" item="3"/>
          <tpl fld="7" item="3"/>
          <tpl fld="8" item="0"/>
        </tpls>
      </n>
      <n v="1782" in="0">
        <tpls c="3">
          <tpl fld="3" item="12"/>
          <tpl fld="1" item="1"/>
          <tpl fld="8" item="0"/>
        </tpls>
      </n>
      <n v="2198" in="0">
        <tpls c="4">
          <tpl fld="3" item="2"/>
          <tpl fld="7" item="3"/>
          <tpl fld="2" item="0"/>
          <tpl fld="8" item="0"/>
        </tpls>
      </n>
      <n v="167" in="0">
        <tpls c="4">
          <tpl fld="5" item="44"/>
          <tpl fld="4" item="2"/>
          <tpl fld="1" item="4"/>
          <tpl fld="8" item="0"/>
        </tpls>
      </n>
      <n v="1102" in="0">
        <tpls c="4">
          <tpl fld="5" item="32"/>
          <tpl fld="4" item="4"/>
          <tpl fld="1" item="7"/>
          <tpl fld="8" item="0"/>
        </tpls>
      </n>
      <n v="99" in="0">
        <tpls c="4">
          <tpl fld="5" item="41"/>
          <tpl fld="4" item="1"/>
          <tpl fld="7" item="2"/>
          <tpl fld="8" item="0"/>
        </tpls>
      </n>
      <n v="77" in="0">
        <tpls c="4">
          <tpl fld="5" item="38"/>
          <tpl fld="4" item="1"/>
          <tpl fld="1" item="4"/>
          <tpl fld="8" item="0"/>
        </tpls>
      </n>
      <n v="117" in="0">
        <tpls c="4">
          <tpl fld="3" item="13"/>
          <tpl fld="1" item="6"/>
          <tpl fld="2" item="0"/>
          <tpl fld="8" item="0"/>
        </tpls>
      </n>
      <n v="1233" in="0">
        <tpls c="4">
          <tpl fld="6" item="2"/>
          <tpl fld="1" item="3"/>
          <tpl fld="0" item="1"/>
          <tpl fld="8" item="0"/>
        </tpls>
      </n>
      <n v="5433" in="0">
        <tpls c="4">
          <tpl fld="4" item="4"/>
          <tpl fld="6" item="0"/>
          <tpl fld="7" item="3"/>
          <tpl fld="8" item="0"/>
        </tpls>
      </n>
      <n v="5" in="0">
        <tpls c="4">
          <tpl fld="4" item="0"/>
          <tpl fld="6" item="3"/>
          <tpl fld="7" item="3"/>
          <tpl fld="8" item="0"/>
        </tpls>
      </n>
      <n v="456" in="0">
        <tpls c="4">
          <tpl fld="4" item="0"/>
          <tpl fld="6" item="2"/>
          <tpl fld="7" item="3"/>
          <tpl fld="8" item="0"/>
        </tpls>
      </n>
      <n v="520" in="0">
        <tpls c="4">
          <tpl fld="5" item="37"/>
          <tpl fld="4" item="4"/>
          <tpl fld="1" item="1"/>
          <tpl fld="8" item="0"/>
        </tpls>
      </n>
      <n v="17" in="0">
        <tpls c="4">
          <tpl fld="6" item="4"/>
          <tpl fld="1" item="6"/>
          <tpl fld="0" item="2"/>
          <tpl fld="8" item="0"/>
        </tpls>
      </n>
      <n v="1477" in="0">
        <tpls c="3">
          <tpl fld="4" item="0"/>
          <tpl fld="7" item="0"/>
          <tpl fld="8" item="0"/>
        </tpls>
      </n>
      <n v="479" in="0">
        <tpls c="4">
          <tpl fld="5" item="31"/>
          <tpl fld="4" item="3"/>
          <tpl fld="7" item="3"/>
          <tpl fld="8" item="0"/>
        </tpls>
      </n>
      <n v="542" in="0">
        <tpls c="4">
          <tpl fld="5" item="18"/>
          <tpl fld="4" item="2"/>
          <tpl fld="7" item="3"/>
          <tpl fld="8" item="0"/>
        </tpls>
      </n>
      <n v="116" in="0">
        <tpls c="4">
          <tpl fld="5" item="29"/>
          <tpl fld="4" item="3"/>
          <tpl fld="7" item="2"/>
          <tpl fld="8" item="0"/>
        </tpls>
      </n>
      <n v="17" in="0">
        <tpls c="4">
          <tpl fld="5" item="27"/>
          <tpl fld="4" item="3"/>
          <tpl fld="7" item="2"/>
          <tpl fld="8" item="0"/>
        </tpls>
      </n>
      <n v="1930" in="0">
        <tpls c="4">
          <tpl fld="5" item="19"/>
          <tpl fld="4" item="4"/>
          <tpl fld="7" item="2"/>
          <tpl fld="8" item="0"/>
        </tpls>
      </n>
      <n v="40" in="0">
        <tpls c="4">
          <tpl fld="5" item="31"/>
          <tpl fld="4" item="3"/>
          <tpl fld="7" item="4"/>
          <tpl fld="8" item="0"/>
        </tpls>
      </n>
      <n v="1501" in="0">
        <tpls c="4">
          <tpl fld="5" item="33"/>
          <tpl fld="4" item="4"/>
          <tpl fld="7" item="2"/>
          <tpl fld="8" item="0"/>
        </tpls>
      </n>
      <n v="206" in="0">
        <tpls c="4">
          <tpl fld="5" item="33"/>
          <tpl fld="4" item="4"/>
          <tpl fld="7" item="4"/>
          <tpl fld="8" item="0"/>
        </tpls>
      </n>
      <n v="3" in="0">
        <tpls c="4">
          <tpl fld="4" item="3"/>
          <tpl fld="6" item="5"/>
          <tpl fld="1" item="7"/>
          <tpl fld="8" item="0"/>
        </tpls>
      </n>
      <n v="1348" in="0">
        <tpls c="3">
          <tpl fld="4" item="2"/>
          <tpl fld="1" item="4"/>
          <tpl fld="8" item="0"/>
        </tpls>
      </n>
      <n v="89" in="0">
        <tpls c="4">
          <tpl fld="4" item="2"/>
          <tpl fld="6" item="0"/>
          <tpl fld="1" item="1"/>
          <tpl fld="8" item="0"/>
        </tpls>
      </n>
      <n v="414" in="0">
        <tpls c="4">
          <tpl fld="4" item="3"/>
          <tpl fld="6" item="2"/>
          <tpl fld="1" item="2"/>
          <tpl fld="8" item="0"/>
        </tpls>
      </n>
      <m in="0">
        <tpls c="4">
          <tpl fld="4" item="0"/>
          <tpl fld="6" item="3"/>
          <tpl fld="1" item="4"/>
          <tpl fld="8" item="0"/>
        </tpls>
      </m>
      <n v="1" in="0">
        <tpls c="4">
          <tpl fld="4" item="3"/>
          <tpl fld="6" item="3"/>
          <tpl fld="1" item="3"/>
          <tpl fld="8" item="0"/>
        </tpls>
      </n>
      <m in="0">
        <tpls c="4">
          <tpl fld="4" item="1"/>
          <tpl fld="6" item="3"/>
          <tpl fld="1" item="6"/>
          <tpl fld="8" item="0"/>
        </tpls>
      </m>
      <n v="31" in="0">
        <tpls c="4">
          <tpl fld="4" item="0"/>
          <tpl fld="6" item="7"/>
          <tpl fld="1" item="4"/>
          <tpl fld="8" item="0"/>
        </tpls>
      </n>
      <m in="0">
        <tpls c="4">
          <tpl fld="4" item="1"/>
          <tpl fld="6" item="3"/>
          <tpl fld="1" item="3"/>
          <tpl fld="8" item="0"/>
        </tpls>
      </m>
      <n v="5186" in="0">
        <tpls c="3">
          <tpl fld="6" item="6"/>
          <tpl fld="1" item="2"/>
          <tpl fld="8" item="0"/>
        </tpls>
      </n>
      <n v="54" in="0">
        <tpls c="4">
          <tpl fld="4" item="1"/>
          <tpl fld="6" item="6"/>
          <tpl fld="1" item="6"/>
          <tpl fld="8" item="0"/>
        </tpls>
      </n>
      <n v="111" in="0">
        <tpls c="4">
          <tpl fld="6" item="6"/>
          <tpl fld="1" item="5"/>
          <tpl fld="0" item="2"/>
          <tpl fld="8" item="0"/>
        </tpls>
      </n>
      <n v="4079" in="0">
        <tpls c="3">
          <tpl fld="6" item="5"/>
          <tpl fld="7" item="0"/>
          <tpl fld="8" item="0"/>
        </tpls>
      </n>
      <n v="1031" in="0">
        <tpls c="4">
          <tpl fld="6" item="0"/>
          <tpl hier="81" item="4294967295"/>
          <tpl hier="110" item="0"/>
          <tpl fld="8" item="0"/>
        </tpls>
      </n>
      <n v="1762" in="0">
        <tpls c="3">
          <tpl fld="6" item="6"/>
          <tpl fld="1" item="7"/>
          <tpl fld="8" item="0"/>
        </tpls>
      </n>
      <n v="1752" in="0">
        <tpls c="4">
          <tpl fld="5" item="25"/>
          <tpl fld="4" item="4"/>
          <tpl fld="1" item="2"/>
          <tpl fld="8" item="0"/>
        </tpls>
      </n>
      <n v="35" in="0">
        <tpls c="4">
          <tpl fld="5" item="45"/>
          <tpl fld="4" item="3"/>
          <tpl fld="1" item="2"/>
          <tpl fld="8" item="0"/>
        </tpls>
      </n>
      <n v="25" in="0">
        <tpls c="4">
          <tpl fld="4" item="0"/>
          <tpl fld="6" item="1"/>
          <tpl hier="81" item="1"/>
          <tpl fld="8" item="0"/>
        </tpls>
      </n>
      <n v="89" in="0">
        <tpls c="4">
          <tpl fld="6" item="7"/>
          <tpl fld="0" item="2"/>
          <tpl fld="7" item="5"/>
          <tpl fld="8" item="0"/>
        </tpls>
      </n>
      <n v="3659" in="0">
        <tpls c="4">
          <tpl fld="4" item="4"/>
          <tpl fld="6" item="2"/>
          <tpl fld="1" item="7"/>
          <tpl fld="8" item="0"/>
        </tpls>
      </n>
      <n v="12729" in="0">
        <tpls c="3">
          <tpl fld="4" item="4"/>
          <tpl fld="1" item="7"/>
          <tpl fld="8" item="0"/>
        </tpls>
      </n>
      <n v="46" in="0">
        <tpls c="4">
          <tpl fld="4" item="3"/>
          <tpl fld="6" item="6"/>
          <tpl fld="1" item="7"/>
          <tpl fld="8" item="0"/>
        </tpls>
      </n>
      <n v="5" in="0">
        <tpls c="4">
          <tpl fld="6" item="0"/>
          <tpl hier="110" item="0"/>
          <tpl fld="7" item="0"/>
          <tpl fld="8" item="0"/>
        </tpls>
      </n>
      <n v="3466" in="0">
        <tpls c="4">
          <tpl fld="6" item="7"/>
          <tpl hier="110" item="0"/>
          <tpl fld="7" item="1"/>
          <tpl fld="8" item="0"/>
        </tpls>
      </n>
      <n v="1270" in="0">
        <tpls c="4">
          <tpl fld="4" item="2"/>
          <tpl fld="6" item="0"/>
          <tpl fld="1" item="6"/>
          <tpl fld="8" item="0"/>
        </tpls>
      </n>
      <n v="660" in="0">
        <tpls c="3">
          <tpl fld="3" item="7"/>
          <tpl fld="7" item="4"/>
          <tpl fld="8" item="0"/>
        </tpls>
      </n>
      <n v="1" in="0">
        <tpls c="4">
          <tpl fld="4" item="3"/>
          <tpl fld="6" item="3"/>
          <tpl fld="1" item="1"/>
          <tpl fld="8" item="0"/>
        </tpls>
      </n>
      <n v="247" in="0">
        <tpls c="3">
          <tpl fld="4" item="0"/>
          <tpl fld="1" item="1"/>
          <tpl fld="8" item="0"/>
        </tpls>
      </n>
      <n v="21" in="0">
        <tpls c="4">
          <tpl fld="4" item="1"/>
          <tpl fld="6" item="6"/>
          <tpl fld="1" item="1"/>
          <tpl fld="8" item="0"/>
        </tpls>
      </n>
      <n v="3052" in="0">
        <tpls c="3">
          <tpl fld="6" item="2"/>
          <tpl fld="1" item="2"/>
          <tpl fld="8" item="0"/>
        </tpls>
      </n>
      <n v="3401" in="0">
        <tpls c="4">
          <tpl fld="3" item="0"/>
          <tpl fld="1" item="5"/>
          <tpl fld="2" item="0"/>
          <tpl fld="8" item="0"/>
        </tpls>
      </n>
      <n v="728" in="0">
        <tpls c="4">
          <tpl fld="3" item="4"/>
          <tpl fld="1" item="5"/>
          <tpl fld="2" item="0"/>
          <tpl fld="8" item="0"/>
        </tpls>
      </n>
      <n v="3257" in="0">
        <tpls c="3">
          <tpl fld="3" item="1"/>
          <tpl fld="1" item="5"/>
          <tpl fld="8" item="0"/>
        </tpls>
      </n>
      <n v="1996" in="0">
        <tpls c="4">
          <tpl fld="3" item="7"/>
          <tpl fld="1" item="5"/>
          <tpl fld="2" item="1"/>
          <tpl fld="8" item="0"/>
        </tpls>
      </n>
      <n v="964" in="0">
        <tpls c="4">
          <tpl fld="4" item="0"/>
          <tpl fld="6" item="6"/>
          <tpl hier="81" item="4294967295"/>
          <tpl fld="8" item="0"/>
        </tpls>
      </n>
      <n v="1497" in="0">
        <tpls c="4">
          <tpl fld="6" item="7"/>
          <tpl fld="1" item="7"/>
          <tpl hier="110" item="0"/>
          <tpl fld="8" item="0"/>
        </tpls>
      </n>
      <n v="43" in="0">
        <tpls c="4">
          <tpl fld="6" item="5"/>
          <tpl fld="1" item="7"/>
          <tpl fld="0" item="2"/>
          <tpl fld="8" item="0"/>
        </tpls>
      </n>
      <n v="58" in="0">
        <tpls c="4">
          <tpl fld="6" item="5"/>
          <tpl fld="1" item="7"/>
          <tpl fld="0" item="1"/>
          <tpl fld="8" item="0"/>
        </tpls>
      </n>
      <n v="70" in="0">
        <tpls c="4">
          <tpl fld="4" item="1"/>
          <tpl fld="6" item="2"/>
          <tpl fld="1" item="4"/>
          <tpl fld="8" item="0"/>
        </tpls>
      </n>
      <n v="103" in="0">
        <tpls c="4">
          <tpl fld="4" item="1"/>
          <tpl fld="6" item="2"/>
          <tpl fld="1" item="2"/>
          <tpl fld="8" item="0"/>
        </tpls>
      </n>
      <n v="2" in="0">
        <tpls c="4">
          <tpl fld="5" item="41"/>
          <tpl fld="4" item="1"/>
          <tpl fld="1" item="3"/>
          <tpl fld="8" item="0"/>
        </tpls>
      </n>
      <n v="144" in="0">
        <tpls c="4">
          <tpl fld="5" item="41"/>
          <tpl fld="4" item="1"/>
          <tpl fld="1" item="2"/>
          <tpl fld="8" item="0"/>
        </tpls>
      </n>
      <n v="72" in="0">
        <tpls c="4">
          <tpl fld="4" item="2"/>
          <tpl fld="6" item="4"/>
          <tpl fld="7" item="4"/>
          <tpl fld="8" item="0"/>
        </tpls>
      </n>
      <n v="57" in="0">
        <tpls c="4">
          <tpl fld="6" item="6"/>
          <tpl fld="1" item="6"/>
          <tpl fld="0" item="2"/>
          <tpl fld="8" item="0"/>
        </tpls>
      </n>
      <n v="3462" in="0">
        <tpls c="3">
          <tpl fld="6" item="7"/>
          <tpl fld="1" item="6"/>
          <tpl fld="8" item="0"/>
        </tpls>
      </n>
      <n v="10446" in="0">
        <tpls c="3">
          <tpl fld="6" item="0"/>
          <tpl fld="1" item="6"/>
          <tpl fld="8" item="0"/>
        </tpls>
      </n>
      <n v="1209" in="0">
        <tpls c="4">
          <tpl fld="6" item="1"/>
          <tpl fld="1" item="6"/>
          <tpl fld="0" item="1"/>
          <tpl fld="8" item="0"/>
        </tpls>
      </n>
      <n v="204" in="0">
        <tpls c="4">
          <tpl fld="5" item="41"/>
          <tpl fld="4" item="1"/>
          <tpl fld="7" item="0"/>
          <tpl fld="8" item="0"/>
        </tpls>
      </n>
      <n v="75" in="0">
        <tpls c="4">
          <tpl fld="5" item="46"/>
          <tpl fld="4" item="1"/>
          <tpl hier="81" item="1"/>
          <tpl fld="8" item="0"/>
        </tpls>
      </n>
      <n v="150" in="0">
        <tpls c="4">
          <tpl fld="4" item="4"/>
          <tpl fld="6" item="3"/>
          <tpl fld="7" item="1"/>
          <tpl fld="8" item="0"/>
        </tpls>
      </n>
      <n v="16" in="0">
        <tpls c="4">
          <tpl fld="4" item="1"/>
          <tpl fld="6" item="0"/>
          <tpl fld="7" item="0"/>
          <tpl fld="8" item="0"/>
        </tpls>
      </n>
      <n v="1697" in="0">
        <tpls c="3">
          <tpl fld="3" item="2"/>
          <tpl fld="1" item="6"/>
          <tpl fld="8" item="0"/>
        </tpls>
      </n>
      <n v="215" in="0">
        <tpls c="3">
          <tpl fld="3" item="9"/>
          <tpl fld="1" item="3"/>
          <tpl fld="8" item="0"/>
        </tpls>
      </n>
      <n v="407" in="0">
        <tpls c="4">
          <tpl fld="3" item="5"/>
          <tpl fld="1" item="3"/>
          <tpl fld="2" item="1"/>
          <tpl fld="8" item="0"/>
        </tpls>
      </n>
      <n v="33" in="0">
        <tpls c="4">
          <tpl fld="5" item="36"/>
          <tpl fld="4" item="3"/>
          <tpl fld="1" item="6"/>
          <tpl fld="8" item="0"/>
        </tpls>
      </n>
      <n v="7997" in="0">
        <tpls c="3">
          <tpl fld="6" item="7"/>
          <tpl fld="7" item="0"/>
          <tpl fld="8" item="0"/>
        </tpls>
      </n>
      <n v="2333" in="0">
        <tpls c="4">
          <tpl fld="5" item="37"/>
          <tpl fld="4" item="4"/>
          <tpl fld="7" item="3"/>
          <tpl fld="8" item="0"/>
        </tpls>
      </n>
      <n v="67" in="0">
        <tpls c="4">
          <tpl fld="5" item="14"/>
          <tpl fld="4" item="1"/>
          <tpl fld="1" item="1"/>
          <tpl fld="8" item="0"/>
        </tpls>
      </n>
      <n v="25" in="0">
        <tpls c="4">
          <tpl fld="4" item="1"/>
          <tpl fld="6" item="1"/>
          <tpl fld="7" item="5"/>
          <tpl fld="8" item="0"/>
        </tpls>
      </n>
      <n v="46" in="0">
        <tpls c="4">
          <tpl fld="4" item="3"/>
          <tpl fld="6" item="1"/>
          <tpl fld="7" item="1"/>
          <tpl fld="8" item="0"/>
        </tpls>
      </n>
      <n v="1723" in="0">
        <tpls c="4">
          <tpl fld="5" item="37"/>
          <tpl fld="4" item="4"/>
          <tpl fld="7" item="2"/>
          <tpl fld="8" item="0"/>
        </tpls>
      </n>
      <n v="1075" in="0">
        <tpls c="3">
          <tpl fld="4" item="0"/>
          <tpl hier="81" item="1"/>
          <tpl fld="8" item="0"/>
        </tpls>
      </n>
      <n v="1332" in="0">
        <tpls c="4">
          <tpl fld="5" item="12"/>
          <tpl fld="4" item="4"/>
          <tpl fld="7" item="3"/>
          <tpl fld="8" item="0"/>
        </tpls>
      </n>
      <n v="49" in="0">
        <tpls c="4">
          <tpl fld="5" item="2"/>
          <tpl fld="4" item="3"/>
          <tpl fld="7" item="4"/>
          <tpl fld="8" item="0"/>
        </tpls>
      </n>
      <n v="654" in="0">
        <tpls c="4">
          <tpl fld="4" item="2"/>
          <tpl fld="6" item="6"/>
          <tpl fld="7" item="5"/>
          <tpl fld="8" item="0"/>
        </tpls>
      </n>
      <n v="1293" in="0">
        <tpls c="4">
          <tpl fld="3" item="9"/>
          <tpl fld="7" item="0"/>
          <tpl fld="2" item="1"/>
          <tpl fld="8" item="0"/>
        </tpls>
      </n>
      <n v="569" in="0">
        <tpls c="4">
          <tpl fld="5" item="5"/>
          <tpl fld="4" item="2"/>
          <tpl hier="81" item="1"/>
          <tpl fld="8" item="0"/>
        </tpls>
      </n>
      <n v="2323" in="0">
        <tpls c="4">
          <tpl fld="5" item="40"/>
          <tpl fld="4" item="4"/>
          <tpl fld="7" item="3"/>
          <tpl fld="8" item="0"/>
        </tpls>
      </n>
      <n v="321" in="0">
        <tpls c="4">
          <tpl fld="6" item="4"/>
          <tpl hier="110" item="0"/>
          <tpl fld="7" item="5"/>
          <tpl fld="8" item="0"/>
        </tpls>
      </n>
      <n v="517" in="0">
        <tpls c="4">
          <tpl fld="3" item="7"/>
          <tpl fld="7" item="2"/>
          <tpl fld="2" item="1"/>
          <tpl fld="8" item="0"/>
        </tpls>
      </n>
      <n v="163" in="0">
        <tpls c="3">
          <tpl fld="0" item="2"/>
          <tpl fld="7" item="4"/>
          <tpl fld="8" item="0"/>
        </tpls>
      </n>
      <n v="1818" in="0">
        <tpls c="4">
          <tpl fld="5" item="37"/>
          <tpl fld="4" item="4"/>
          <tpl hier="81" item="1"/>
          <tpl fld="8" item="0"/>
        </tpls>
      </n>
      <n v="263" in="0">
        <tpls c="4">
          <tpl fld="6" item="3"/>
          <tpl fld="0" item="1"/>
          <tpl fld="7" item="3"/>
          <tpl fld="8" item="0"/>
        </tpls>
      </n>
      <n v="1531" in="0">
        <tpls c="4">
          <tpl fld="3" item="5"/>
          <tpl fld="7" item="5"/>
          <tpl fld="2" item="0"/>
          <tpl fld="8" item="0"/>
        </tpls>
      </n>
      <n v="6074" in="0">
        <tpls c="4">
          <tpl fld="6" item="2"/>
          <tpl fld="0" item="1"/>
          <tpl fld="7" item="2"/>
          <tpl fld="8" item="0"/>
        </tpls>
      </n>
      <n v="11187" in="0">
        <tpls c="4">
          <tpl fld="3" item="0"/>
          <tpl hier="81" item="4294967295"/>
          <tpl fld="2" item="1"/>
          <tpl fld="8" item="0"/>
        </tpls>
      </n>
      <n v="90" in="0">
        <tpls c="4">
          <tpl fld="6" item="5"/>
          <tpl fld="1" item="5"/>
          <tpl hier="110" item="0"/>
          <tpl fld="8" item="0"/>
        </tpls>
      </n>
      <n v="2230" in="0">
        <tpls c="4">
          <tpl fld="5" item="32"/>
          <tpl fld="4" item="4"/>
          <tpl fld="7" item="2"/>
          <tpl fld="8" item="0"/>
        </tpls>
      </n>
      <n v="122" in="0">
        <tpls c="4">
          <tpl fld="5" item="15"/>
          <tpl fld="4" item="3"/>
          <tpl fld="1" item="6"/>
          <tpl fld="8" item="0"/>
        </tpls>
      </n>
      <n v="40010" in="0">
        <tpls c="3">
          <tpl fld="6" item="2"/>
          <tpl hier="81" item="4294967295"/>
          <tpl fld="8" item="0"/>
        </tpls>
      </n>
      <n v="36" in="0">
        <tpls c="4">
          <tpl fld="5" item="11"/>
          <tpl fld="4" item="0"/>
          <tpl fld="7" item="2"/>
          <tpl fld="8" item="0"/>
        </tpls>
      </n>
      <n v="6650" in="0">
        <tpls c="4">
          <tpl fld="6" item="4"/>
          <tpl fld="1" item="4"/>
          <tpl fld="0" item="1"/>
          <tpl fld="8" item="0"/>
        </tpls>
      </n>
      <n v="51" in="0">
        <tpls c="3">
          <tpl fld="6" item="3"/>
          <tpl fld="1" item="7"/>
          <tpl fld="8" item="0"/>
        </tpls>
      </n>
      <n v="3117" in="0">
        <tpls c="4">
          <tpl fld="4" item="3"/>
          <tpl fld="6" item="4"/>
          <tpl hier="81" item="4294967295"/>
          <tpl fld="8" item="0"/>
        </tpls>
      </n>
      <n v="382" in="0">
        <tpls c="4">
          <tpl fld="6" item="7"/>
          <tpl fld="1" item="5"/>
          <tpl hier="110" item="0"/>
          <tpl fld="8" item="0"/>
        </tpls>
      </n>
      <n v="1501" in="0">
        <tpls c="4">
          <tpl fld="5" item="13"/>
          <tpl fld="4" item="4"/>
          <tpl fld="7" item="3"/>
          <tpl fld="8" item="0"/>
        </tpls>
      </n>
      <n v="190" in="0">
        <tpls c="4">
          <tpl fld="6" item="2"/>
          <tpl fld="1" item="7"/>
          <tpl fld="0" item="2"/>
          <tpl fld="8" item="0"/>
        </tpls>
      </n>
      <n v="78" in="0">
        <tpls c="4">
          <tpl fld="4" item="0"/>
          <tpl fld="6" item="6"/>
          <tpl fld="7" item="1"/>
          <tpl fld="8" item="0"/>
        </tpls>
      </n>
      <n v="1981" in="0">
        <tpls c="3">
          <tpl fld="3" item="2"/>
          <tpl fld="7" item="2"/>
          <tpl fld="8" item="0"/>
        </tpls>
      </n>
      <n v="629" in="0">
        <tpls c="4">
          <tpl fld="3" item="6"/>
          <tpl fld="7" item="5"/>
          <tpl fld="2" item="0"/>
          <tpl fld="8" item="0"/>
        </tpls>
      </n>
      <n v="29788" in="0">
        <tpls c="3">
          <tpl fld="0" item="1"/>
          <tpl fld="7" item="2"/>
          <tpl fld="8" item="0"/>
        </tpls>
      </n>
      <n v="778" in="0">
        <tpls c="4">
          <tpl fld="6" item="3"/>
          <tpl fld="0" item="1"/>
          <tpl fld="7" item="4"/>
          <tpl fld="8" item="0"/>
        </tpls>
      </n>
      <n v="280" in="0">
        <tpls c="4">
          <tpl fld="4" item="3"/>
          <tpl fld="6" item="0"/>
          <tpl fld="7" item="5"/>
          <tpl fld="8" item="0"/>
        </tpls>
      </n>
      <n v="5944" in="0">
        <tpls c="3">
          <tpl fld="6" item="7"/>
          <tpl fld="1" item="2"/>
          <tpl fld="8" item="0"/>
        </tpls>
      </n>
      <n v="3300" in="0">
        <tpls c="4">
          <tpl fld="3" item="8"/>
          <tpl fld="7" item="3"/>
          <tpl fld="2" item="1"/>
          <tpl fld="8" item="0"/>
        </tpls>
      </n>
      <n v="1438" in="0">
        <tpls c="4">
          <tpl fld="3" item="5"/>
          <tpl fld="1" item="2"/>
          <tpl fld="2" item="1"/>
          <tpl fld="8" item="0"/>
        </tpls>
      </n>
      <n v="2582" in="0">
        <tpls c="4">
          <tpl fld="3" item="11"/>
          <tpl fld="7" item="3"/>
          <tpl fld="2" item="0"/>
          <tpl fld="8" item="0"/>
        </tpls>
      </n>
      <n v="18495" in="0">
        <tpls c="3">
          <tpl fld="7" item="5"/>
          <tpl fld="2" item="1"/>
          <tpl fld="8" item="0"/>
        </tpls>
      </n>
      <n v="420" in="0">
        <tpls c="4">
          <tpl fld="5" item="24"/>
          <tpl fld="4" item="3"/>
          <tpl fld="1" item="6"/>
          <tpl fld="8" item="0"/>
        </tpls>
      </n>
      <n v="29117" in="0">
        <tpls c="3">
          <tpl hier="51" item="4294967295"/>
          <tpl fld="1" item="6"/>
          <tpl fld="8" item="0"/>
        </tpls>
      </n>
      <n v="7386" in="0">
        <tpls c="3">
          <tpl hier="51" item="4294967295"/>
          <tpl fld="7" item="4"/>
          <tpl fld="8" item="0"/>
        </tpls>
      </n>
      <n v="447" in="0">
        <tpls c="4">
          <tpl fld="6" item="7"/>
          <tpl fld="1" item="4"/>
          <tpl hier="110" item="0"/>
          <tpl fld="8" item="0"/>
        </tpls>
      </n>
      <n v="23" in="0">
        <tpls c="4">
          <tpl fld="6" item="7"/>
          <tpl hier="110" item="0"/>
          <tpl fld="7" item="4"/>
          <tpl fld="8" item="0"/>
        </tpls>
      </n>
      <n v="797" in="0">
        <tpls c="4">
          <tpl fld="4" item="2"/>
          <tpl fld="6" item="0"/>
          <tpl fld="7" item="5"/>
          <tpl fld="8" item="0"/>
        </tpls>
      </n>
      <n v="1826" in="0">
        <tpls c="3">
          <tpl fld="3" item="11"/>
          <tpl fld="1" item="2"/>
          <tpl fld="8" item="0"/>
        </tpls>
      </n>
      <n v="10702" in="0">
        <tpls c="3">
          <tpl fld="1" item="2"/>
          <tpl fld="2" item="0"/>
          <tpl fld="8" item="0"/>
        </tpls>
      </n>
      <n v="313" in="0">
        <tpls c="3">
          <tpl fld="3" item="1"/>
          <tpl fld="1" item="1"/>
          <tpl fld="8" item="0"/>
        </tpls>
      </n>
      <n v="1349" in="0">
        <tpls c="4">
          <tpl fld="5" item="42"/>
          <tpl fld="4" item="4"/>
          <tpl hier="81" item="1"/>
          <tpl fld="8" item="0"/>
        </tpls>
      </n>
      <n v="23" in="0">
        <tpls c="4">
          <tpl fld="6" item="5"/>
          <tpl fld="1" item="4"/>
          <tpl fld="0" item="2"/>
          <tpl fld="8" item="0"/>
        </tpls>
      </n>
      <n v="7" in="0">
        <tpls c="4">
          <tpl fld="6" item="4"/>
          <tpl hier="110" item="0"/>
          <tpl fld="7" item="0"/>
          <tpl fld="8" item="0"/>
        </tpls>
      </n>
      <n v="7" in="0">
        <tpls c="4">
          <tpl fld="5" item="7"/>
          <tpl fld="4" item="0"/>
          <tpl fld="1" item="7"/>
          <tpl fld="8" item="0"/>
        </tpls>
      </n>
      <n v="20883" in="0">
        <tpls c="3">
          <tpl fld="7" item="5"/>
          <tpl fld="2" item="0"/>
          <tpl fld="8" item="0"/>
        </tpls>
      </n>
      <n v="512" in="0">
        <tpls c="4">
          <tpl fld="3" item="0"/>
          <tpl fld="1" item="2"/>
          <tpl fld="2" item="0"/>
          <tpl fld="8" item="0"/>
        </tpls>
      </n>
      <n v="653" in="0">
        <tpls c="4">
          <tpl fld="6" item="2"/>
          <tpl hier="110" item="0"/>
          <tpl fld="7" item="5"/>
          <tpl fld="8" item="0"/>
        </tpls>
      </n>
      <n v="2891" in="0">
        <tpls c="4">
          <tpl fld="5" item="26"/>
          <tpl fld="4" item="4"/>
          <tpl fld="7" item="0"/>
          <tpl fld="8" item="0"/>
        </tpls>
      </n>
      <n v="32" in="0">
        <tpls c="4">
          <tpl fld="3" item="13"/>
          <tpl fld="1" item="1"/>
          <tpl fld="2" item="1"/>
          <tpl fld="8" item="0"/>
        </tpls>
      </n>
      <n v="23048" in="0">
        <tpls c="3">
          <tpl fld="6" item="0"/>
          <tpl hier="81" item="4294967295"/>
          <tpl fld="8" item="0"/>
        </tpls>
      </n>
      <n v="2161" in="0">
        <tpls c="4">
          <tpl fld="3" item="3"/>
          <tpl fld="7" item="0"/>
          <tpl fld="2" item="0"/>
          <tpl fld="8" item="0"/>
        </tpls>
      </n>
      <n v="1022" in="0">
        <tpls c="4">
          <tpl fld="5" item="40"/>
          <tpl fld="4" item="4"/>
          <tpl fld="1" item="4"/>
          <tpl fld="8" item="0"/>
        </tpls>
      </n>
      <n v="322" in="0">
        <tpls c="4">
          <tpl fld="5" item="8"/>
          <tpl fld="4" item="2"/>
          <tpl fld="1" item="7"/>
          <tpl fld="8" item="0"/>
        </tpls>
      </n>
      <n v="1342" in="0">
        <tpls c="4">
          <tpl fld="5" item="8"/>
          <tpl fld="4" item="2"/>
          <tpl hier="81" item="1"/>
          <tpl fld="8" item="0"/>
        </tpls>
      </n>
      <n v="10" in="0">
        <tpls c="4">
          <tpl fld="5" item="39"/>
          <tpl fld="4" item="3"/>
          <tpl fld="1" item="4"/>
          <tpl fld="8" item="0"/>
        </tpls>
      </n>
      <n v="285" in="0">
        <tpls c="3">
          <tpl fld="3" item="12"/>
          <tpl fld="7" item="4"/>
          <tpl fld="8" item="0"/>
        </tpls>
      </n>
      <n v="8" in="0">
        <tpls c="4">
          <tpl fld="5" item="7"/>
          <tpl fld="4" item="0"/>
          <tpl fld="7" item="4"/>
          <tpl fld="8" item="0"/>
        </tpls>
      </n>
      <n v="1142" in="0">
        <tpls c="4">
          <tpl fld="4" item="2"/>
          <tpl fld="6" item="0"/>
          <tpl fld="7" item="3"/>
          <tpl fld="8" item="0"/>
        </tpls>
      </n>
      <n v="27" in="0">
        <tpls c="4">
          <tpl fld="5" item="0"/>
          <tpl fld="4" item="0"/>
          <tpl fld="1" item="4"/>
          <tpl fld="8" item="0"/>
        </tpls>
      </n>
      <n v="410" in="0">
        <tpls c="3">
          <tpl fld="6" item="3"/>
          <tpl fld="1" item="2"/>
          <tpl fld="8" item="0"/>
        </tpls>
      </n>
      <n v="82" in="0">
        <tpls c="4">
          <tpl fld="3" item="4"/>
          <tpl fld="1" item="6"/>
          <tpl fld="2" item="1"/>
          <tpl fld="8" item="0"/>
        </tpls>
      </n>
      <n v="2453" in="0">
        <tpls c="4">
          <tpl fld="6" item="2"/>
          <tpl fld="1" item="7"/>
          <tpl fld="0" item="1"/>
          <tpl fld="8" item="0"/>
        </tpls>
      </n>
      <n v="1233" in="0">
        <tpls c="4">
          <tpl fld="4" item="3"/>
          <tpl fld="6" item="4"/>
          <tpl fld="7" item="3"/>
          <tpl fld="8" item="0"/>
        </tpls>
      </n>
      <n v="156" in="0">
        <tpls c="4">
          <tpl fld="4" item="3"/>
          <tpl fld="6" item="7"/>
          <tpl fld="7" item="1"/>
          <tpl fld="8" item="0"/>
        </tpls>
      </n>
      <n v="26" in="0">
        <tpls c="3">
          <tpl fld="6" item="3"/>
          <tpl fld="1" item="4"/>
          <tpl fld="8" item="0"/>
        </tpls>
      </n>
      <n v="632" in="0">
        <tpls c="4">
          <tpl fld="5" item="33"/>
          <tpl fld="4" item="4"/>
          <tpl fld="1" item="4"/>
          <tpl fld="8" item="0"/>
        </tpls>
      </n>
      <n v="5082" in="0">
        <tpls c="3">
          <tpl fld="3" item="12"/>
          <tpl fld="1" item="5"/>
          <tpl fld="8" item="0"/>
        </tpls>
      </n>
      <n v="4717" in="0">
        <tpls c="4">
          <tpl fld="5" item="26"/>
          <tpl fld="4" item="4"/>
          <tpl fld="7" item="3"/>
          <tpl fld="8" item="0"/>
        </tpls>
      </n>
      <n v="21" in="0">
        <tpls c="4">
          <tpl fld="5" item="30"/>
          <tpl fld="4" item="3"/>
          <tpl fld="7" item="4"/>
          <tpl fld="8" item="0"/>
        </tpls>
      </n>
      <n v="494" in="0">
        <tpls c="4">
          <tpl fld="5" item="38"/>
          <tpl fld="4" item="1"/>
          <tpl fld="7" item="3"/>
          <tpl fld="8" item="0"/>
        </tpls>
      </n>
      <n v="56" in="0">
        <tpls c="4">
          <tpl fld="5" item="3"/>
          <tpl fld="4" item="1"/>
          <tpl fld="7" item="2"/>
          <tpl fld="8" item="0"/>
        </tpls>
      </n>
      <n v="204" in="0">
        <tpls c="4">
          <tpl fld="5" item="12"/>
          <tpl fld="4" item="4"/>
          <tpl fld="7" item="4"/>
          <tpl fld="8" item="0"/>
        </tpls>
      </n>
      <n v="298" in="0">
        <tpls c="4">
          <tpl fld="6" item="2"/>
          <tpl fld="1" item="5"/>
          <tpl hier="110" item="0"/>
          <tpl fld="8" item="0"/>
        </tpls>
      </n>
      <n v="6" in="0">
        <tpls c="4">
          <tpl fld="6" item="0"/>
          <tpl fld="1" item="4"/>
          <tpl fld="0" item="2"/>
          <tpl fld="8" item="0"/>
        </tpls>
      </n>
      <n v="39" in="0">
        <tpls c="4">
          <tpl fld="5" item="31"/>
          <tpl fld="4" item="3"/>
          <tpl fld="1" item="1"/>
          <tpl fld="8" item="0"/>
        </tpls>
      </n>
      <n v="1813" in="0">
        <tpls c="4">
          <tpl fld="5" item="42"/>
          <tpl fld="4" item="4"/>
          <tpl fld="7" item="3"/>
          <tpl fld="8" item="0"/>
        </tpls>
      </n>
      <n v="130" in="0">
        <tpls c="4">
          <tpl fld="3" item="10"/>
          <tpl fld="1" item="3"/>
          <tpl fld="2" item="0"/>
          <tpl fld="8" item="0"/>
        </tpls>
      </n>
      <n v="3663" in="0">
        <tpls c="4">
          <tpl fld="4" item="4"/>
          <tpl fld="6" item="6"/>
          <tpl fld="7" item="1"/>
          <tpl fld="8" item="0"/>
        </tpls>
      </n>
      <n v="39" in="0">
        <tpls c="4">
          <tpl fld="6" item="4"/>
          <tpl fld="1" item="3"/>
          <tpl fld="0" item="2"/>
          <tpl fld="8" item="0"/>
        </tpls>
      </n>
      <n v="123" in="0">
        <tpls c="4">
          <tpl fld="5" item="1"/>
          <tpl fld="4" item="3"/>
          <tpl fld="7" item="2"/>
          <tpl fld="8" item="0"/>
        </tpls>
      </n>
      <n v="1" in="0">
        <tpls c="4">
          <tpl fld="4" item="1"/>
          <tpl fld="6" item="5"/>
          <tpl hier="81" item="1"/>
          <tpl fld="8" item="0"/>
        </tpls>
      </n>
      <n v="3235" in="0">
        <tpls c="4">
          <tpl fld="5" item="26"/>
          <tpl fld="4" item="4"/>
          <tpl hier="81" item="1"/>
          <tpl fld="8" item="0"/>
        </tpls>
      </n>
      <n v="166" in="0">
        <tpls c="3">
          <tpl fld="6" item="3"/>
          <tpl fld="7" item="1"/>
          <tpl fld="8" item="0"/>
        </tpls>
      </n>
      <n v="1105" in="0">
        <tpls c="3">
          <tpl fld="4" item="0"/>
          <tpl fld="1" item="6"/>
          <tpl fld="8" item="0"/>
        </tpls>
      </n>
      <n v="27" in="0">
        <tpls c="4">
          <tpl fld="4" item="3"/>
          <tpl fld="6" item="0"/>
          <tpl fld="7" item="1"/>
          <tpl fld="8" item="0"/>
        </tpls>
      </n>
      <n v="607" in="0">
        <tpls c="3">
          <tpl fld="6" item="5"/>
          <tpl fld="1" item="6"/>
          <tpl fld="8" item="0"/>
        </tpls>
      </n>
      <n v="1564" in="0">
        <tpls c="4">
          <tpl fld="4" item="4"/>
          <tpl fld="6" item="1"/>
          <tpl fld="7" item="5"/>
          <tpl fld="8" item="0"/>
        </tpls>
      </n>
      <n v="2829" in="0">
        <tpls c="4">
          <tpl fld="3" item="3"/>
          <tpl fld="7" item="3"/>
          <tpl fld="2" item="0"/>
          <tpl fld="8" item="0"/>
        </tpls>
      </n>
      <n v="88" in="0">
        <tpls c="4">
          <tpl fld="5" item="6"/>
          <tpl fld="4" item="2"/>
          <tpl fld="7" item="2"/>
          <tpl fld="8" item="0"/>
        </tpls>
      </n>
      <n v="272" in="0">
        <tpls c="3">
          <tpl fld="0" item="2"/>
          <tpl fld="7" item="0"/>
          <tpl fld="8" item="0"/>
        </tpls>
      </n>
      <n v="406" in="0">
        <tpls c="4">
          <tpl fld="3" item="5"/>
          <tpl fld="7" item="4"/>
          <tpl fld="2" item="0"/>
          <tpl fld="8" item="0"/>
        </tpls>
      </n>
      <n v="860" in="0">
        <tpls c="3">
          <tpl fld="4" item="3"/>
          <tpl fld="7" item="1"/>
          <tpl fld="8" item="0"/>
        </tpls>
      </n>
      <n v="1208" in="0">
        <tpls c="4">
          <tpl fld="6" item="3"/>
          <tpl fld="0" item="1"/>
          <tpl fld="7" item="0"/>
          <tpl fld="8" item="0"/>
        </tpls>
      </n>
      <n v="858" in="0">
        <tpls c="3">
          <tpl fld="3" item="6"/>
          <tpl fld="1" item="6"/>
          <tpl fld="8" item="0"/>
        </tpls>
      </n>
      <n v="158" in="0">
        <tpls c="4">
          <tpl fld="5" item="15"/>
          <tpl fld="4" item="3"/>
          <tpl hier="81" item="1"/>
          <tpl fld="8" item="0"/>
        </tpls>
      </n>
      <n v="5001" in="0">
        <tpls c="4">
          <tpl fld="4" item="2"/>
          <tpl fld="6" item="7"/>
          <tpl hier="81" item="4294967295"/>
          <tpl fld="8" item="0"/>
        </tpls>
      </n>
      <n v="33882" in="0">
        <tpls c="4">
          <tpl fld="4" item="4"/>
          <tpl fld="6" item="4"/>
          <tpl hier="81" item="4294967295"/>
          <tpl fld="8" item="0"/>
        </tpls>
      </n>
      <n v="267" in="0">
        <tpls c="4">
          <tpl fld="5" item="38"/>
          <tpl fld="4" item="1"/>
          <tpl fld="1" item="6"/>
          <tpl fld="8" item="0"/>
        </tpls>
      </n>
      <n v="6862" in="0">
        <tpls c="3">
          <tpl fld="3" item="1"/>
          <tpl hier="81" item="4294967295"/>
          <tpl fld="8" item="0"/>
        </tpls>
      </n>
      <n v="13412" in="0">
        <tpls c="3">
          <tpl fld="1" item="6"/>
          <tpl fld="2" item="0"/>
          <tpl fld="8" item="0"/>
        </tpls>
      </n>
      <n v="2159" in="0">
        <tpls c="3">
          <tpl fld="3" item="12"/>
          <tpl fld="1" item="6"/>
          <tpl fld="8" item="0"/>
        </tpls>
      </n>
      <n v="296" in="0">
        <tpls c="4">
          <tpl fld="3" item="1"/>
          <tpl fld="7" item="1"/>
          <tpl fld="2" item="1"/>
          <tpl fld="8" item="0"/>
        </tpls>
      </n>
      <n v="4179" in="0">
        <tpls c="3">
          <tpl fld="3" item="7"/>
          <tpl fld="7" item="0"/>
          <tpl fld="8" item="0"/>
        </tpls>
      </n>
      <n v="98" in="0">
        <tpls c="4">
          <tpl fld="6" item="1"/>
          <tpl fld="0" item="2"/>
          <tpl fld="7" item="2"/>
          <tpl fld="8" item="0"/>
        </tpls>
      </n>
      <n v="8509" in="0">
        <tpls c="3">
          <tpl fld="6" item="6"/>
          <tpl fld="7" item="0"/>
          <tpl fld="8" item="0"/>
        </tpls>
      </n>
      <n v="807" in="0">
        <tpls c="3">
          <tpl fld="3" item="10"/>
          <tpl fld="1" item="2"/>
          <tpl fld="8" item="0"/>
        </tpls>
      </n>
      <n v="132" in="0">
        <tpls c="4">
          <tpl fld="4" item="1"/>
          <tpl fld="6" item="7"/>
          <tpl hier="81" item="1"/>
          <tpl fld="8" item="0"/>
        </tpls>
      </n>
      <n v="5279" in="0">
        <tpls c="4">
          <tpl fld="5" item="17"/>
          <tpl fld="4" item="4"/>
          <tpl fld="7" item="3"/>
          <tpl fld="8" item="0"/>
        </tpls>
      </n>
      <n v="2516" in="0">
        <tpls c="4">
          <tpl fld="3" item="7"/>
          <tpl fld="1" item="5"/>
          <tpl fld="2" item="0"/>
          <tpl fld="8" item="0"/>
        </tpls>
      </n>
      <n v="144" in="0">
        <tpls c="4">
          <tpl fld="3" item="4"/>
          <tpl fld="7" item="3"/>
          <tpl fld="2" item="0"/>
          <tpl fld="8" item="0"/>
        </tpls>
      </n>
      <n v="3730" in="0">
        <tpls c="4">
          <tpl fld="3" item="8"/>
          <tpl fld="1" item="5"/>
          <tpl fld="2" item="0"/>
          <tpl fld="8" item="0"/>
        </tpls>
      </n>
      <n v="20525" in="0">
        <tpls c="3">
          <tpl fld="3" item="3"/>
          <tpl hier="81" item="4294967295"/>
          <tpl fld="8" item="0"/>
        </tpls>
      </n>
      <n v="1301" in="0">
        <tpls c="3">
          <tpl fld="3" item="4"/>
          <tpl fld="7" item="0"/>
          <tpl fld="8" item="0"/>
        </tpls>
      </n>
      <n v="1650" in="0">
        <tpls c="3">
          <tpl fld="3" item="12"/>
          <tpl fld="7" item="0"/>
          <tpl fld="8" item="0"/>
        </tpls>
      </n>
      <n v="169" in="0">
        <tpls c="4">
          <tpl fld="5" item="29"/>
          <tpl fld="4" item="3"/>
          <tpl hier="81" item="1"/>
          <tpl fld="8" item="0"/>
        </tpls>
      </n>
      <n v="376" in="0">
        <tpls c="3">
          <tpl fld="3" item="11"/>
          <tpl fld="7" item="4"/>
          <tpl fld="8" item="0"/>
        </tpls>
      </n>
      <n v="8" in="0">
        <tpls c="4">
          <tpl fld="6" item="3"/>
          <tpl fld="0" item="2"/>
          <tpl fld="7" item="2"/>
          <tpl fld="8" item="0"/>
        </tpls>
      </n>
      <n v="165" in="0">
        <tpls c="4">
          <tpl fld="4" item="1"/>
          <tpl fld="6" item="2"/>
          <tpl hier="81" item="1"/>
          <tpl fld="8" item="0"/>
        </tpls>
      </n>
      <n v="211" in="0">
        <tpls c="4">
          <tpl fld="5" item="18"/>
          <tpl fld="4" item="2"/>
          <tpl fld="1" item="1"/>
          <tpl fld="8" item="0"/>
        </tpls>
      </n>
      <n v="118" in="0">
        <tpls c="4">
          <tpl fld="5" item="24"/>
          <tpl fld="4" item="3"/>
          <tpl fld="1" item="1"/>
          <tpl fld="8" item="0"/>
        </tpls>
      </n>
      <n v="514" in="0">
        <tpls c="4">
          <tpl fld="3" item="5"/>
          <tpl fld="1" item="1"/>
          <tpl fld="2" item="1"/>
          <tpl fld="8" item="0"/>
        </tpls>
      </n>
      <n v="132" in="0">
        <tpls c="4">
          <tpl fld="5" item="29"/>
          <tpl fld="4" item="3"/>
          <tpl fld="1" item="6"/>
          <tpl fld="8" item="0"/>
        </tpls>
      </n>
      <n v="907" in="0">
        <tpls c="4">
          <tpl fld="3" item="2"/>
          <tpl fld="7" item="2"/>
          <tpl fld="2" item="0"/>
          <tpl fld="8" item="0"/>
        </tpls>
      </n>
      <n v="160" in="0">
        <tpls c="4">
          <tpl fld="6" item="6"/>
          <tpl hier="110" item="0"/>
          <tpl fld="7" item="0"/>
          <tpl fld="8" item="0"/>
        </tpls>
      </n>
      <n v="232" in="0">
        <tpls c="4">
          <tpl fld="5" item="14"/>
          <tpl fld="4" item="1"/>
          <tpl hier="81" item="1"/>
          <tpl fld="8" item="0"/>
        </tpls>
      </n>
      <n v="1117" in="0">
        <tpls c="4">
          <tpl fld="4" item="2"/>
          <tpl fld="6" item="2"/>
          <tpl hier="81" item="1"/>
          <tpl fld="8" item="0"/>
        </tpls>
      </n>
      <n v="15" in="0">
        <tpls c="4">
          <tpl fld="4" item="3"/>
          <tpl fld="6" item="5"/>
          <tpl fld="7" item="1"/>
          <tpl fld="8" item="0"/>
        </tpls>
      </n>
      <n v="5904" in="0">
        <tpls c="3">
          <tpl fld="3" item="8"/>
          <tpl fld="1" item="5"/>
          <tpl fld="8" item="0"/>
        </tpls>
      </n>
      <n v="711" in="0">
        <tpls c="4">
          <tpl fld="3" item="1"/>
          <tpl fld="1" item="2"/>
          <tpl fld="2" item="1"/>
          <tpl fld="8" item="0"/>
        </tpls>
      </n>
      <n v="348" in="0">
        <tpls c="4">
          <tpl fld="4" item="0"/>
          <tpl fld="6" item="7"/>
          <tpl fld="7" item="0"/>
          <tpl fld="8" item="0"/>
        </tpls>
      </n>
      <n v="430" in="0">
        <tpls c="4">
          <tpl fld="4" item="3"/>
          <tpl fld="6" item="1"/>
          <tpl fld="7" item="0"/>
          <tpl fld="8" item="0"/>
        </tpls>
      </n>
      <n v="32" in="0">
        <tpls c="4">
          <tpl fld="5" item="11"/>
          <tpl fld="4" item="0"/>
          <tpl fld="7" item="4"/>
          <tpl fld="8" item="0"/>
        </tpls>
      </n>
      <n v="437" in="0">
        <tpls c="4">
          <tpl fld="3" item="1"/>
          <tpl fld="7" item="5"/>
          <tpl fld="2" item="0"/>
          <tpl fld="8" item="0"/>
        </tpls>
      </n>
      <n v="39378" in="0">
        <tpls c="3">
          <tpl hier="51" item="4294967295"/>
          <tpl fld="7" item="5"/>
          <tpl fld="8" item="0"/>
        </tpls>
      </n>
      <n v="389" in="0">
        <tpls c="3">
          <tpl fld="4" item="1"/>
          <tpl fld="7" item="1"/>
          <tpl fld="8" item="0"/>
        </tpls>
      </n>
      <n v="8" in="0">
        <tpls c="4">
          <tpl fld="5" item="30"/>
          <tpl fld="4" item="3"/>
          <tpl fld="7" item="1"/>
          <tpl fld="8" item="0"/>
        </tpls>
      </n>
      <n v="44" in="0">
        <tpls c="4">
          <tpl fld="4" item="3"/>
          <tpl fld="6" item="6"/>
          <tpl fld="1" item="1"/>
          <tpl fld="8" item="0"/>
        </tpls>
      </n>
      <n v="90" in="0">
        <tpls c="3">
          <tpl fld="3" item="13"/>
          <tpl fld="1" item="1"/>
          <tpl fld="8" item="0"/>
        </tpls>
      </n>
      <n v="138" in="0">
        <tpls c="4">
          <tpl fld="3" item="9"/>
          <tpl fld="7" item="1"/>
          <tpl fld="2" item="1"/>
          <tpl fld="8" item="0"/>
        </tpls>
      </n>
      <n v="220" in="0">
        <tpls c="4">
          <tpl fld="5" item="16"/>
          <tpl fld="4" item="2"/>
          <tpl fld="1" item="4"/>
          <tpl fld="8" item="0"/>
        </tpls>
      </n>
      <n v="2571" in="0">
        <tpls c="3">
          <tpl fld="6" item="6"/>
          <tpl fld="7" item="2"/>
          <tpl fld="8" item="0"/>
        </tpls>
      </n>
      <n v="147" in="0">
        <tpls c="4">
          <tpl fld="5" item="24"/>
          <tpl fld="4" item="3"/>
          <tpl fld="1" item="7"/>
          <tpl fld="8" item="0"/>
        </tpls>
      </n>
      <n v="23620" in="0">
        <tpls c="3">
          <tpl fld="4" item="4"/>
          <tpl fld="7" item="0"/>
          <tpl fld="8" item="0"/>
        </tpls>
      </n>
      <n v="2410" in="0">
        <tpls c="4">
          <tpl fld="3" item="0"/>
          <tpl fld="7" item="3"/>
          <tpl fld="2" item="1"/>
          <tpl fld="8" item="0"/>
        </tpls>
      </n>
      <n v="75" in="0">
        <tpls c="4">
          <tpl fld="4" item="4"/>
          <tpl fld="6" item="3"/>
          <tpl hier="81" item="1"/>
          <tpl fld="8" item="0"/>
        </tpls>
      </n>
      <n v="11578" in="0">
        <tpls c="4">
          <tpl fld="3" item="10"/>
          <tpl hier="81" item="4294967295"/>
          <tpl fld="2" item="0"/>
          <tpl fld="8" item="0"/>
        </tpls>
      </n>
      <n v="667" in="0">
        <tpls c="4">
          <tpl fld="3" item="2"/>
          <tpl fld="1" item="1"/>
          <tpl fld="2" item="1"/>
          <tpl fld="8" item="0"/>
        </tpls>
      </n>
      <m in="0">
        <tpls c="4">
          <tpl fld="4" item="3"/>
          <tpl fld="6" item="3"/>
          <tpl fld="7" item="5"/>
          <tpl fld="8" item="0"/>
        </tpls>
      </m>
      <n v="497" in="0">
        <tpls c="4">
          <tpl fld="4" item="0"/>
          <tpl fld="6" item="7"/>
          <tpl fld="7" item="3"/>
          <tpl fld="8" item="0"/>
        </tpls>
      </n>
      <n v="1887" in="0">
        <tpls c="4">
          <tpl fld="5" item="25"/>
          <tpl fld="4" item="4"/>
          <tpl fld="1" item="4"/>
          <tpl fld="8" item="0"/>
        </tpls>
      </n>
      <n v="10446" in="0">
        <tpls c="3">
          <tpl fld="3" item="8"/>
          <tpl fld="1" item="6"/>
          <tpl fld="8" item="0"/>
        </tpls>
      </n>
      <n v="518" in="0">
        <tpls c="4">
          <tpl fld="5" item="8"/>
          <tpl fld="4" item="2"/>
          <tpl fld="1" item="2"/>
          <tpl fld="8" item="0"/>
        </tpls>
      </n>
      <n v="43" in="0">
        <tpls c="4">
          <tpl fld="3" item="4"/>
          <tpl fld="1" item="1"/>
          <tpl fld="2" item="0"/>
          <tpl fld="8" item="0"/>
        </tpls>
      </n>
      <n v="308" in="0">
        <tpls c="4">
          <tpl fld="3" item="1"/>
          <tpl fld="1" item="6"/>
          <tpl fld="2" item="0"/>
          <tpl fld="8" item="0"/>
        </tpls>
      </n>
      <n v="1154" in="0">
        <tpls c="4">
          <tpl fld="5" item="33"/>
          <tpl fld="4" item="4"/>
          <tpl fld="7" item="1"/>
          <tpl fld="8" item="0"/>
        </tpls>
      </n>
      <n v="131" in="0">
        <tpls c="4">
          <tpl fld="5" item="34"/>
          <tpl fld="4" item="3"/>
          <tpl fld="7" item="2"/>
          <tpl fld="8" item="0"/>
        </tpls>
      </n>
      <n v="35" in="0">
        <tpls c="4">
          <tpl fld="5" item="31"/>
          <tpl fld="4" item="3"/>
          <tpl fld="7" item="1"/>
          <tpl fld="8" item="0"/>
        </tpls>
      </n>
      <n v="2088" in="0">
        <tpls c="4">
          <tpl fld="5" item="12"/>
          <tpl fld="4" item="4"/>
          <tpl fld="7" item="1"/>
          <tpl fld="8" item="0"/>
        </tpls>
      </n>
      <n v="5644" in="0">
        <tpls c="3">
          <tpl fld="3" item="3"/>
          <tpl fld="7" item="3"/>
          <tpl fld="8" item="0"/>
        </tpls>
      </n>
      <n v="1218" in="0">
        <tpls c="4">
          <tpl fld="4" item="3"/>
          <tpl fld="6" item="4"/>
          <tpl fld="1" item="5"/>
          <tpl fld="8" item="0"/>
        </tpls>
      </n>
      <n v="12651" in="0">
        <tpls c="3">
          <tpl fld="4" item="4"/>
          <tpl fld="1" item="1"/>
          <tpl fld="8" item="0"/>
        </tpls>
      </n>
      <n v="3" in="0">
        <tpls c="4">
          <tpl fld="4" item="1"/>
          <tpl fld="6" item="5"/>
          <tpl fld="1" item="4"/>
          <tpl fld="8" item="0"/>
        </tpls>
      </n>
      <n v="1557" in="0">
        <tpls c="4">
          <tpl fld="4" item="4"/>
          <tpl fld="6" item="7"/>
          <tpl fld="1" item="4"/>
          <tpl fld="8" item="0"/>
        </tpls>
      </n>
      <n v="86" in="0">
        <tpls c="4">
          <tpl fld="4" item="1"/>
          <tpl fld="6" item="4"/>
          <tpl fld="7" item="0"/>
          <tpl fld="8" item="0"/>
        </tpls>
      </n>
      <n v="908" in="0">
        <tpls c="4">
          <tpl fld="6" item="7"/>
          <tpl hier="81" item="4294967295"/>
          <tpl fld="0" item="2"/>
          <tpl fld="8" item="0"/>
        </tpls>
      </n>
      <n v="50" in="0">
        <tpls c="4">
          <tpl fld="6" item="2"/>
          <tpl fld="1" item="4"/>
          <tpl fld="0" item="2"/>
          <tpl fld="8" item="0"/>
        </tpls>
      </n>
      <n v="10533" in="0">
        <tpls c="4">
          <tpl fld="6" item="4"/>
          <tpl fld="1" item="5"/>
          <tpl fld="0" item="1"/>
          <tpl fld="8" item="0"/>
        </tpls>
      </n>
      <n v="325" in="0">
        <tpls c="4">
          <tpl fld="4" item="4"/>
          <tpl fld="6" item="5"/>
          <tpl hier="81" item="1"/>
          <tpl fld="8" item="0"/>
        </tpls>
      </n>
      <m in="0">
        <tpls c="4">
          <tpl fld="4" item="3"/>
          <tpl fld="6" item="0"/>
          <tpl fld="1" item="7"/>
          <tpl fld="8" item="0"/>
        </tpls>
      </m>
      <n v="122" in="0">
        <tpls c="4">
          <tpl fld="5" item="38"/>
          <tpl fld="4" item="1"/>
          <tpl fld="1" item="2"/>
          <tpl fld="8" item="0"/>
        </tpls>
      </n>
      <n v="461" in="0">
        <tpls c="4">
          <tpl fld="4" item="0"/>
          <tpl fld="6" item="6"/>
          <tpl fld="1" item="5"/>
          <tpl fld="8" item="0"/>
        </tpls>
      </n>
      <n v="206" in="0">
        <tpls c="4">
          <tpl fld="5" item="43"/>
          <tpl fld="4" item="3"/>
          <tpl fld="7" item="3"/>
          <tpl fld="8" item="0"/>
        </tpls>
      </n>
      <n v="1594" in="0">
        <tpls c="3">
          <tpl fld="6" item="6"/>
          <tpl fld="1" item="1"/>
          <tpl fld="8" item="0"/>
        </tpls>
      </n>
      <n v="4167" in="0">
        <tpls c="3">
          <tpl fld="6" item="2"/>
          <tpl fld="1" item="7"/>
          <tpl fld="8" item="0"/>
        </tpls>
      </n>
      <n v="3132" in="0">
        <tpls c="3">
          <tpl fld="3" item="2"/>
          <tpl fld="7" item="1"/>
          <tpl fld="8" item="0"/>
        </tpls>
      </n>
      <n v="40" in="0">
        <tpls c="4">
          <tpl fld="6" item="5"/>
          <tpl fld="0" item="2"/>
          <tpl fld="7" item="0"/>
          <tpl fld="8" item="0"/>
        </tpls>
      </n>
      <n v="3444" in="0">
        <tpls c="4">
          <tpl fld="3" item="2"/>
          <tpl fld="1" item="5"/>
          <tpl fld="2" item="0"/>
          <tpl fld="8" item="0"/>
        </tpls>
      </n>
      <n v="2137" in="0">
        <tpls c="4">
          <tpl fld="3" item="5"/>
          <tpl fld="1" item="5"/>
          <tpl fld="2" item="1"/>
          <tpl fld="8" item="0"/>
        </tpls>
      </n>
      <n v="3352" in="0">
        <tpls c="4">
          <tpl fld="3" item="11"/>
          <tpl fld="1" item="5"/>
          <tpl fld="2" item="0"/>
          <tpl fld="8" item="0"/>
        </tpls>
      </n>
      <n v="261" in="0">
        <tpls c="4">
          <tpl fld="6" item="1"/>
          <tpl fld="1" item="7"/>
          <tpl fld="0" item="1"/>
          <tpl fld="8" item="0"/>
        </tpls>
      </n>
      <n v="1535" in="0">
        <tpls c="4">
          <tpl fld="6" item="7"/>
          <tpl fld="1" item="7"/>
          <tpl fld="0" item="1"/>
          <tpl fld="8" item="0"/>
        </tpls>
      </n>
      <n v="112" in="0">
        <tpls c="4">
          <tpl fld="4" item="1"/>
          <tpl fld="6" item="2"/>
          <tpl fld="1" item="6"/>
          <tpl fld="8" item="0"/>
        </tpls>
      </n>
      <n v="37" in="0">
        <tpls c="4">
          <tpl fld="6" item="5"/>
          <tpl fld="1" item="6"/>
          <tpl fld="0" item="2"/>
          <tpl fld="8" item="0"/>
        </tpls>
      </n>
      <n v="274" in="0">
        <tpls c="4">
          <tpl fld="6" item="6"/>
          <tpl fld="1" item="6"/>
          <tpl hier="110" item="0"/>
          <tpl fld="8" item="0"/>
        </tpls>
      </n>
      <n v="145" in="0">
        <tpls c="4">
          <tpl fld="5" item="11"/>
          <tpl fld="4" item="0"/>
          <tpl fld="7" item="0"/>
          <tpl fld="8" item="0"/>
        </tpls>
      </n>
      <n v="1644" in="0">
        <tpls c="4">
          <tpl fld="5" item="47"/>
          <tpl fld="4" item="4"/>
          <tpl fld="7" item="5"/>
          <tpl fld="8" item="0"/>
        </tpls>
      </n>
      <n v="9" in="0">
        <tpls c="4">
          <tpl fld="5" item="36"/>
          <tpl fld="4" item="3"/>
          <tpl fld="1" item="4"/>
          <tpl fld="8" item="0"/>
        </tpls>
      </n>
      <n v="132" in="0">
        <tpls c="4">
          <tpl fld="4" item="0"/>
          <tpl fld="6" item="5"/>
          <tpl fld="7" item="0"/>
          <tpl fld="8" item="0"/>
        </tpls>
      </n>
      <n v="464" in="0">
        <tpls c="4">
          <tpl fld="3" item="6"/>
          <tpl fld="1" item="6"/>
          <tpl fld="2" item="1"/>
          <tpl fld="8" item="0"/>
        </tpls>
      </n>
      <n v="1163" in="0">
        <tpls c="4">
          <tpl fld="3" item="9"/>
          <tpl fld="7" item="0"/>
          <tpl fld="2" item="0"/>
          <tpl fld="8" item="0"/>
        </tpls>
      </n>
      <n v="929" in="0">
        <tpls c="4">
          <tpl fld="3" item="13"/>
          <tpl fld="7" item="0"/>
          <tpl fld="2" item="1"/>
          <tpl fld="8" item="0"/>
        </tpls>
      </n>
      <n v="172" in="0">
        <tpls c="4">
          <tpl fld="5" item="43"/>
          <tpl fld="4" item="3"/>
          <tpl fld="7" item="0"/>
          <tpl fld="8" item="0"/>
        </tpls>
      </n>
      <n v="14" in="0">
        <tpls c="4">
          <tpl fld="6" item="3"/>
          <tpl fld="0" item="2"/>
          <tpl fld="7" item="3"/>
          <tpl fld="8" item="0"/>
        </tpls>
      </n>
      <n v="2797" in="0">
        <tpls c="3">
          <tpl fld="3" item="3"/>
          <tpl fld="1" item="2"/>
          <tpl fld="8" item="0"/>
        </tpls>
      </n>
      <n v="262" in="0">
        <tpls c="4">
          <tpl fld="5" item="14"/>
          <tpl fld="4" item="1"/>
          <tpl fld="1" item="6"/>
          <tpl fld="8" item="0"/>
        </tpls>
      </n>
      <n v="5566" in="0">
        <tpls c="4">
          <tpl fld="6" item="2"/>
          <tpl fld="0" item="1"/>
          <tpl fld="7" item="1"/>
          <tpl fld="8" item="0"/>
        </tpls>
      </n>
      <n v="328" in="0">
        <tpls c="4">
          <tpl fld="3" item="2"/>
          <tpl fld="7" item="4"/>
          <tpl fld="2" item="0"/>
          <tpl fld="8" item="0"/>
        </tpls>
      </n>
      <n v="60" in="0">
        <tpls c="4">
          <tpl fld="5" item="41"/>
          <tpl fld="4" item="1"/>
          <tpl fld="7" item="4"/>
          <tpl fld="8" item="0"/>
        </tpls>
      </n>
      <n v="6454" in="0">
        <tpls c="4">
          <tpl fld="4" item="4"/>
          <tpl fld="6" item="2"/>
          <tpl fld="7" item="5"/>
          <tpl fld="8" item="0"/>
        </tpls>
      </n>
      <n v="162" in="0">
        <tpls c="4">
          <tpl fld="3" item="0"/>
          <tpl fld="7" item="4"/>
          <tpl fld="2" item="0"/>
          <tpl fld="8" item="0"/>
        </tpls>
      </n>
      <n v="358" in="0">
        <tpls c="4">
          <tpl fld="6" item="1"/>
          <tpl hier="110" item="0"/>
          <tpl fld="7" item="2"/>
          <tpl fld="8" item="0"/>
        </tpls>
      </n>
      <n v="52" in="0">
        <tpls c="4">
          <tpl fld="5" item="10"/>
          <tpl fld="4" item="3"/>
          <tpl fld="7" item="0"/>
          <tpl fld="8" item="0"/>
        </tpls>
      </n>
      <n v="488" in="0">
        <tpls c="4">
          <tpl fld="5" item="35"/>
          <tpl fld="4" item="2"/>
          <tpl fld="7" item="2"/>
          <tpl fld="8" item="0"/>
        </tpls>
      </n>
      <n v="4680" in="0">
        <tpls c="4">
          <tpl fld="4" item="4"/>
          <tpl fld="6" item="6"/>
          <tpl fld="7" item="3"/>
          <tpl fld="8" item="0"/>
        </tpls>
      </n>
      <n v="162" in="0">
        <tpls c="3">
          <tpl fld="6" item="3"/>
          <tpl fld="1" item="6"/>
          <tpl fld="8" item="0"/>
        </tpls>
      </n>
      <n v="2974" in="0">
        <tpls c="3">
          <tpl fld="3" item="5"/>
          <tpl fld="7" item="5"/>
          <tpl fld="8" item="0"/>
        </tpls>
      </n>
      <n v="8127" in="0">
        <tpls c="4">
          <tpl fld="6" item="2"/>
          <tpl fld="0" item="1"/>
          <tpl fld="7" item="5"/>
          <tpl fld="8" item="0"/>
        </tpls>
      </n>
      <n v="416" in="0">
        <tpls c="4">
          <tpl fld="5" item="18"/>
          <tpl fld="4" item="2"/>
          <tpl fld="7" item="0"/>
          <tpl fld="8" item="0"/>
        </tpls>
      </n>
      <n v="644" in="0">
        <tpls c="3">
          <tpl fld="4" item="1"/>
          <tpl hier="81" item="1"/>
          <tpl fld="8" item="0"/>
        </tpls>
      </n>
      <n v="2322" in="0">
        <tpls c="3">
          <tpl fld="4" item="3"/>
          <tpl fld="7" item="5"/>
          <tpl fld="8" item="0"/>
        </tpls>
      </n>
      <n v="759" in="0">
        <tpls c="4">
          <tpl fld="5" item="19"/>
          <tpl fld="4" item="4"/>
          <tpl fld="1" item="4"/>
          <tpl fld="8" item="0"/>
        </tpls>
      </n>
      <n v="394" in="0">
        <tpls c="4">
          <tpl fld="3" item="0"/>
          <tpl fld="1" item="3"/>
          <tpl fld="2" item="0"/>
          <tpl fld="8" item="0"/>
        </tpls>
      </n>
      <n v="387" in="0">
        <tpls c="4">
          <tpl fld="6" item="4"/>
          <tpl fld="1" item="3"/>
          <tpl hier="110" item="0"/>
          <tpl fld="8" item="0"/>
        </tpls>
      </n>
      <n v="495" in="0">
        <tpls c="3">
          <tpl fld="0" item="2"/>
          <tpl fld="7" item="3"/>
          <tpl fld="8" item="0"/>
        </tpls>
      </n>
      <n v="14" in="0">
        <tpls c="4">
          <tpl fld="5" item="39"/>
          <tpl fld="4" item="3"/>
          <tpl fld="7" item="2"/>
          <tpl fld="8" item="0"/>
        </tpls>
      </n>
      <n v="909" in="0">
        <tpls c="3">
          <tpl fld="3" item="5"/>
          <tpl fld="1" item="1"/>
          <tpl fld="8" item="0"/>
        </tpls>
      </n>
      <n v="1603" in="0">
        <tpls c="4">
          <tpl fld="3" item="6"/>
          <tpl fld="7" item="0"/>
          <tpl fld="2" item="1"/>
          <tpl fld="8" item="0"/>
        </tpls>
      </n>
      <n v="1177" in="0">
        <tpls c="4">
          <tpl fld="3" item="12"/>
          <tpl fld="1" item="6"/>
          <tpl fld="2" item="1"/>
          <tpl fld="8" item="0"/>
        </tpls>
      </n>
      <n v="51" in="0">
        <tpls c="4">
          <tpl fld="4" item="1"/>
          <tpl fld="6" item="6"/>
          <tpl fld="7" item="1"/>
          <tpl fld="8" item="0"/>
        </tpls>
      </n>
      <n v="818" in="0">
        <tpls c="4">
          <tpl fld="5" item="21"/>
          <tpl fld="4" item="4"/>
          <tpl fld="1" item="1"/>
          <tpl fld="8" item="0"/>
        </tpls>
      </n>
      <n v="446" in="0">
        <tpls c="3">
          <tpl fld="3" item="13"/>
          <tpl fld="7" item="3"/>
          <tpl fld="8" item="0"/>
        </tpls>
      </n>
      <n v="91" in="0">
        <tpls c="4">
          <tpl fld="5" item="18"/>
          <tpl fld="4" item="2"/>
          <tpl fld="7" item="4"/>
          <tpl fld="8" item="0"/>
        </tpls>
      </n>
      <n v="357" in="0">
        <tpls c="4">
          <tpl fld="5" item="34"/>
          <tpl fld="4" item="3"/>
          <tpl fld="7" item="3"/>
          <tpl fld="8" item="0"/>
        </tpls>
      </n>
      <n v="34" in="0">
        <tpls c="4">
          <tpl fld="6" item="5"/>
          <tpl fld="1" item="4"/>
          <tpl fld="0" item="1"/>
          <tpl fld="8" item="0"/>
        </tpls>
      </n>
      <n v="148" in="0">
        <tpls c="4">
          <tpl fld="4" item="3"/>
          <tpl fld="6" item="1"/>
          <tpl fld="7" item="3"/>
          <tpl fld="8" item="0"/>
        </tpls>
      </n>
      <n v="3025" in="0">
        <tpls c="3">
          <tpl fld="6" item="1"/>
          <tpl fld="1" item="2"/>
          <tpl fld="8" item="0"/>
        </tpls>
      </n>
      <n v="4144" in="0">
        <tpls c="3">
          <tpl hier="81" item="4294967295"/>
          <tpl fld="0" item="2"/>
          <tpl fld="8" item="0"/>
        </tpls>
      </n>
      <n v="4" in="0">
        <tpls c="4">
          <tpl fld="3" item="8"/>
          <tpl fld="1" item="3"/>
          <tpl fld="2" item="1"/>
          <tpl fld="8" item="0"/>
        </tpls>
      </n>
      <n v="5" in="0">
        <tpls c="4">
          <tpl fld="4" item="1"/>
          <tpl fld="6" item="6"/>
          <tpl fld="1" item="4"/>
          <tpl fld="8" item="0"/>
        </tpls>
      </n>
      <n v="142" in="0">
        <tpls c="3">
          <tpl fld="3" item="13"/>
          <tpl hier="81" item="1"/>
          <tpl fld="8" item="0"/>
        </tpls>
      </n>
      <n v="1302" in="0">
        <tpls c="4">
          <tpl fld="3" item="3"/>
          <tpl fld="7" item="0"/>
          <tpl fld="2" item="1"/>
          <tpl fld="8" item="0"/>
        </tpls>
      </n>
      <n v="221" in="0">
        <tpls c="4">
          <tpl fld="3" item="1"/>
          <tpl fld="7" item="2"/>
          <tpl fld="2" item="0"/>
          <tpl fld="8" item="0"/>
        </tpls>
      </n>
      <n v="3850" in="0">
        <tpls c="3">
          <tpl fld="1" item="3"/>
          <tpl fld="0" item="1"/>
          <tpl fld="8" item="0"/>
        </tpls>
      </n>
      <n v="319" in="0">
        <tpls c="4">
          <tpl fld="4" item="0"/>
          <tpl fld="6" item="1"/>
          <tpl fld="1" item="5"/>
          <tpl fld="8" item="0"/>
        </tpls>
      </n>
      <n v="11306" in="0">
        <tpls c="4">
          <tpl fld="3" item="10"/>
          <tpl hier="81" item="4294967295"/>
          <tpl fld="2" item="1"/>
          <tpl fld="8" item="0"/>
        </tpls>
      </n>
      <n v="235" in="0">
        <tpls c="4">
          <tpl fld="6" item="1"/>
          <tpl hier="110" item="0"/>
          <tpl fld="7" item="3"/>
          <tpl fld="8" item="0"/>
        </tpls>
      </n>
      <n v="1251" in="0">
        <tpls c="4">
          <tpl fld="5" item="13"/>
          <tpl fld="4" item="4"/>
          <tpl fld="7" item="0"/>
          <tpl fld="8" item="0"/>
        </tpls>
      </n>
      <n v="2111" in="0">
        <tpls c="4">
          <tpl fld="3" item="12"/>
          <tpl fld="7" item="5"/>
          <tpl fld="2" item="1"/>
          <tpl fld="8" item="0"/>
        </tpls>
      </n>
      <n v="745" in="0">
        <tpls c="4">
          <tpl fld="4" item="3"/>
          <tpl fld="6" item="6"/>
          <tpl fld="1" item="5"/>
          <tpl fld="8" item="0"/>
        </tpls>
      </n>
      <n v="9660" in="0">
        <tpls c="4">
          <tpl fld="6" item="7"/>
          <tpl fld="0" item="1"/>
          <tpl fld="7" item="3"/>
          <tpl fld="8" item="0"/>
        </tpls>
      </n>
      <n v="3213" in="0">
        <tpls c="4">
          <tpl fld="3" item="10"/>
          <tpl fld="1" item="5"/>
          <tpl fld="2" item="0"/>
          <tpl fld="8" item="0"/>
        </tpls>
      </n>
      <n v="35" in="0">
        <tpls c="4">
          <tpl fld="5" item="1"/>
          <tpl fld="4" item="3"/>
          <tpl fld="1" item="4"/>
          <tpl fld="8" item="0"/>
        </tpls>
      </n>
      <n v="2" in="0">
        <tpls c="4">
          <tpl fld="4" item="0"/>
          <tpl fld="6" item="3"/>
          <tpl fld="7" item="5"/>
          <tpl fld="8" item="0"/>
        </tpls>
      </n>
      <n v="2199" in="0">
        <tpls c="4">
          <tpl fld="5" item="19"/>
          <tpl fld="4" item="4"/>
          <tpl hier="81" item="1"/>
          <tpl fld="8" item="0"/>
        </tpls>
      </n>
      <n v="18424" in="0">
        <tpls c="3">
          <tpl hier="81" item="1"/>
          <tpl fld="2" item="0"/>
          <tpl fld="8" item="0"/>
        </tpls>
      </n>
      <n v="724" in="0">
        <tpls c="4">
          <tpl fld="5" item="13"/>
          <tpl fld="4" item="4"/>
          <tpl fld="1" item="6"/>
          <tpl fld="8" item="0"/>
        </tpls>
      </n>
      <n v="941" in="0">
        <tpls c="4">
          <tpl fld="5" item="12"/>
          <tpl fld="4" item="4"/>
          <tpl fld="7" item="0"/>
          <tpl fld="8" item="0"/>
        </tpls>
      </n>
      <n v="680" in="0">
        <tpls c="3">
          <tpl fld="6" item="5"/>
          <tpl fld="7" item="1"/>
          <tpl fld="8" item="0"/>
        </tpls>
      </n>
      <n v="4635" in="0">
        <tpls c="3">
          <tpl fld="3" item="12"/>
          <tpl fld="7" item="5"/>
          <tpl fld="8" item="0"/>
        </tpls>
      </n>
      <n v="11093" in="0">
        <tpls c="4">
          <tpl fld="3" item="0"/>
          <tpl hier="81" item="4294967295"/>
          <tpl fld="2" item="0"/>
          <tpl fld="8" item="0"/>
        </tpls>
      </n>
      <n v="690" in="0">
        <tpls c="4">
          <tpl fld="3" item="12"/>
          <tpl fld="1" item="1"/>
          <tpl fld="2" item="0"/>
          <tpl fld="8" item="0"/>
        </tpls>
      </n>
      <n v="35849" in="0">
        <tpls c="3">
          <tpl fld="1" item="5"/>
          <tpl fld="2" item="0"/>
          <tpl fld="8" item="0"/>
        </tpls>
      </n>
      <n v="4468" in="0">
        <tpls c="3">
          <tpl fld="6" item="7"/>
          <tpl fld="7" item="2"/>
          <tpl fld="8" item="0"/>
        </tpls>
      </n>
      <n v="386" in="0">
        <tpls c="4">
          <tpl fld="5" item="28"/>
          <tpl fld="4" item="0"/>
          <tpl fld="7" item="0"/>
          <tpl fld="8" item="0"/>
        </tpls>
      </n>
      <n v="5286" in="0">
        <tpls c="3">
          <tpl fld="1" item="3"/>
          <tpl hier="110" item="0"/>
          <tpl fld="8" item="0"/>
        </tpls>
      </n>
      <m in="0">
        <tpls c="4">
          <tpl fld="5" item="45"/>
          <tpl fld="4" item="3"/>
          <tpl fld="1" item="7"/>
          <tpl fld="8" item="0"/>
        </tpls>
      </m>
      <n v="8886" in="0">
        <tpls c="4">
          <tpl fld="6" item="4"/>
          <tpl fld="0" item="1"/>
          <tpl fld="7" item="1"/>
          <tpl fld="8" item="0"/>
        </tpls>
      </n>
      <n v="293" in="0">
        <tpls c="4">
          <tpl fld="5" item="18"/>
          <tpl fld="4" item="2"/>
          <tpl fld="1" item="2"/>
          <tpl fld="8" item="0"/>
        </tpls>
      </n>
      <n v="1836" in="0">
        <tpls c="4">
          <tpl fld="3" item="6"/>
          <tpl fld="1" item="5"/>
          <tpl fld="2" item="0"/>
          <tpl fld="8" item="0"/>
        </tpls>
      </n>
      <n v="29947" in="0">
        <tpls c="4">
          <tpl fld="4" item="4"/>
          <tpl fld="6" item="7"/>
          <tpl hier="81" item="4294967295"/>
          <tpl fld="8" item="0"/>
        </tpls>
      </n>
      <n v="578" in="0">
        <tpls c="4">
          <tpl fld="3" item="7"/>
          <tpl fld="7" item="2"/>
          <tpl fld="2" item="0"/>
          <tpl fld="8" item="0"/>
        </tpls>
      </n>
      <n v="215" in="0">
        <tpls c="4">
          <tpl fld="5" item="28"/>
          <tpl fld="4" item="0"/>
          <tpl fld="7" item="2"/>
          <tpl fld="8" item="0"/>
        </tpls>
      </n>
      <n v="339" in="0">
        <tpls c="4">
          <tpl fld="5" item="1"/>
          <tpl fld="4" item="3"/>
          <tpl fld="7" item="3"/>
          <tpl fld="8" item="0"/>
        </tpls>
      </n>
      <n v="120" in="0">
        <tpls c="3">
          <tpl fld="4" item="0"/>
          <tpl fld="1" item="3"/>
          <tpl fld="8" item="0"/>
        </tpls>
      </n>
      <n v="21915" in="0">
        <tpls c="3">
          <tpl hier="51" item="4294967295"/>
          <tpl fld="1" item="2"/>
          <tpl fld="8" item="0"/>
        </tpls>
      </n>
      <n v="2676" in="0">
        <tpls c="3">
          <tpl fld="4" item="2"/>
          <tpl fld="1" item="2"/>
          <tpl fld="8" item="0"/>
        </tpls>
      </n>
      <n v="436" in="0">
        <tpls c="4">
          <tpl fld="5" item="35"/>
          <tpl fld="4" item="2"/>
          <tpl fld="1" item="2"/>
          <tpl fld="8" item="0"/>
        </tpls>
      </n>
      <n v="70" in="0">
        <tpls c="4">
          <tpl fld="6" item="0"/>
          <tpl fld="1" item="5"/>
          <tpl hier="110" item="0"/>
          <tpl fld="8" item="0"/>
        </tpls>
      </n>
      <n v="113" in="0">
        <tpls c="4">
          <tpl fld="6" item="5"/>
          <tpl fld="1" item="7"/>
          <tpl hier="110" item="0"/>
          <tpl fld="8" item="0"/>
        </tpls>
      </n>
      <n v="407" in="0">
        <tpls c="3">
          <tpl fld="0" item="2"/>
          <tpl fld="7" item="5"/>
          <tpl fld="8" item="0"/>
        </tpls>
      </n>
      <n v="96" in="0">
        <tpls c="3">
          <tpl fld="6" item="5"/>
          <tpl fld="1" item="4"/>
          <tpl fld="8" item="0"/>
        </tpls>
      </n>
      <m in="0">
        <tpls c="4">
          <tpl fld="4" item="0"/>
          <tpl fld="6" item="3"/>
          <tpl fld="1" item="1"/>
          <tpl fld="8" item="0"/>
        </tpls>
      </m>
      <n v="309" in="0">
        <tpls c="4">
          <tpl fld="3" item="9"/>
          <tpl fld="7" item="1"/>
          <tpl fld="2" item="0"/>
          <tpl fld="8" item="0"/>
        </tpls>
      </n>
      <n v="1234" in="0">
        <tpls c="4">
          <tpl fld="3" item="13"/>
          <tpl fld="1" item="5"/>
          <tpl fld="2" item="1"/>
          <tpl fld="8" item="0"/>
        </tpls>
      </n>
      <n v="93" in="0">
        <tpls c="4">
          <tpl fld="6" item="1"/>
          <tpl fld="1" item="7"/>
          <tpl fld="0" item="2"/>
          <tpl fld="8" item="0"/>
        </tpls>
      </n>
      <n v="10" in="0">
        <tpls c="4">
          <tpl fld="6" item="3"/>
          <tpl fld="1" item="7"/>
          <tpl fld="0" item="2"/>
          <tpl fld="8" item="0"/>
        </tpls>
      </n>
      <n v="5510" in="0">
        <tpls c="4">
          <tpl fld="4" item="2"/>
          <tpl fld="6" item="4"/>
          <tpl hier="81" item="4294967295"/>
          <tpl fld="8" item="0"/>
        </tpls>
      </n>
      <n v="6172" in="0">
        <tpls c="4">
          <tpl fld="6" item="4"/>
          <tpl fld="1" item="6"/>
          <tpl fld="0" item="1"/>
          <tpl fld="8" item="0"/>
        </tpls>
      </n>
      <n v="142" in="0">
        <tpls c="4">
          <tpl fld="5" item="46"/>
          <tpl fld="4" item="1"/>
          <tpl fld="1" item="2"/>
          <tpl fld="8" item="0"/>
        </tpls>
      </n>
      <n v="116" in="0">
        <tpls c="4">
          <tpl fld="6" item="6"/>
          <tpl fld="0" item="2"/>
          <tpl fld="7" item="5"/>
          <tpl fld="8" item="0"/>
        </tpls>
      </n>
      <n v="1438" in="0">
        <tpls c="4">
          <tpl fld="4" item="3"/>
          <tpl fld="6" item="0"/>
          <tpl hier="81" item="4294967295"/>
          <tpl fld="8" item="0"/>
        </tpls>
      </n>
      <n v="2137" in="0">
        <tpls c="4">
          <tpl fld="5" item="32"/>
          <tpl fld="4" item="4"/>
          <tpl fld="7" item="5"/>
          <tpl fld="8" item="0"/>
        </tpls>
      </n>
      <n v="376" in="0">
        <tpls c="4">
          <tpl fld="4" item="4"/>
          <tpl fld="6" item="0"/>
          <tpl fld="7" item="0"/>
          <tpl fld="8" item="0"/>
        </tpls>
      </n>
      <n v="4383" in="0">
        <tpls c="3">
          <tpl fld="3" item="3"/>
          <tpl fld="7" item="5"/>
          <tpl fld="8" item="0"/>
        </tpls>
      </n>
      <n v="2299" in="0">
        <tpls c="4">
          <tpl fld="5" item="25"/>
          <tpl fld="4" item="4"/>
          <tpl fld="1" item="1"/>
          <tpl fld="8" item="0"/>
        </tpls>
      </n>
      <n v="759" in="0">
        <tpls c="4">
          <tpl fld="3" item="12"/>
          <tpl fld="1" item="3"/>
          <tpl fld="2" item="1"/>
          <tpl fld="8" item="0"/>
        </tpls>
      </n>
      <n v="22548" in="0">
        <tpls c="3">
          <tpl hier="81" item="4294967295"/>
          <tpl hier="110" item="0"/>
          <tpl fld="8" item="0"/>
        </tpls>
      </n>
      <n v="1377" in="0">
        <tpls c="3">
          <tpl fld="1" item="5"/>
          <tpl hier="110" item="0"/>
          <tpl fld="8" item="0"/>
        </tpls>
      </n>
      <n v="1605" in="0">
        <tpls c="4">
          <tpl fld="4" item="4"/>
          <tpl fld="6" item="6"/>
          <tpl fld="1" item="3"/>
          <tpl fld="8" item="0"/>
        </tpls>
      </n>
      <n v="691" in="0">
        <tpls c="4">
          <tpl fld="3" item="2"/>
          <tpl fld="1" item="3"/>
          <tpl fld="2" item="0"/>
          <tpl fld="8" item="0"/>
        </tpls>
      </n>
      <n v="839" in="0">
        <tpls c="4">
          <tpl fld="4" item="3"/>
          <tpl fld="6" item="4"/>
          <tpl fld="7" item="5"/>
          <tpl fld="8" item="0"/>
        </tpls>
      </n>
      <n v="83" in="0">
        <tpls c="4">
          <tpl fld="5" item="15"/>
          <tpl fld="4" item="3"/>
          <tpl fld="1" item="4"/>
          <tpl fld="8" item="0"/>
        </tpls>
      </n>
      <n v="6256" in="0">
        <tpls c="3">
          <tpl fld="4" item="2"/>
          <tpl fld="7" item="5"/>
          <tpl fld="8" item="0"/>
        </tpls>
      </n>
      <n v="11323" in="0">
        <tpls c="4">
          <tpl fld="6" item="4"/>
          <tpl fld="0" item="1"/>
          <tpl fld="7" item="3"/>
          <tpl fld="8" item="0"/>
        </tpls>
      </n>
      <n v="2109" in="0">
        <tpls c="3">
          <tpl fld="6" item="4"/>
          <tpl fld="7" item="0"/>
          <tpl fld="8" item="0"/>
        </tpls>
      </n>
      <n v="4399" in="0">
        <tpls c="4">
          <tpl fld="3" item="6"/>
          <tpl hier="81" item="4294967295"/>
          <tpl fld="2" item="1"/>
          <tpl fld="8" item="0"/>
        </tpls>
      </n>
      <n v="41" in="0">
        <tpls c="4">
          <tpl fld="5" item="2"/>
          <tpl fld="4" item="3"/>
          <tpl fld="7" item="1"/>
          <tpl fld="8" item="0"/>
        </tpls>
      </n>
      <n v="124" in="0">
        <tpls c="4">
          <tpl fld="6" item="0"/>
          <tpl hier="81" item="4294967295"/>
          <tpl fld="0" item="2"/>
          <tpl fld="8" item="0"/>
        </tpls>
      </n>
      <n v="1934" in="0">
        <tpls c="3">
          <tpl fld="3" item="7"/>
          <tpl hier="81" item="1"/>
          <tpl fld="8" item="0"/>
        </tpls>
      </n>
      <n v="243" in="0">
        <tpls c="4">
          <tpl fld="4" item="2"/>
          <tpl fld="6" item="3"/>
          <tpl fld="7" item="0"/>
          <tpl fld="8" item="0"/>
        </tpls>
      </n>
      <n v="599" in="0">
        <tpls c="4">
          <tpl fld="4" item="3"/>
          <tpl fld="6" item="4"/>
          <tpl hier="81" item="1"/>
          <tpl fld="8" item="0"/>
        </tpls>
      </n>
      <n v="1119" in="0">
        <tpls c="4">
          <tpl fld="3" item="12"/>
          <tpl fld="7" item="0"/>
          <tpl fld="2" item="0"/>
          <tpl fld="8" item="0"/>
        </tpls>
      </n>
      <n v="74" in="0">
        <tpls c="4">
          <tpl fld="5" item="9"/>
          <tpl fld="4" item="3"/>
          <tpl fld="7" item="1"/>
          <tpl fld="8" item="0"/>
        </tpls>
      </n>
      <n v="1259" in="0">
        <tpls c="4">
          <tpl fld="5" item="33"/>
          <tpl fld="4" item="4"/>
          <tpl fld="1" item="6"/>
          <tpl fld="8" item="0"/>
        </tpls>
      </n>
      <n v="442" in="0">
        <tpls c="4">
          <tpl fld="5" item="24"/>
          <tpl fld="4" item="3"/>
          <tpl fld="7" item="5"/>
          <tpl fld="8" item="0"/>
        </tpls>
      </n>
      <n v="39" in="0">
        <tpls c="4">
          <tpl fld="4" item="0"/>
          <tpl fld="6" item="1"/>
          <tpl fld="7" item="1"/>
          <tpl fld="8" item="0"/>
        </tpls>
      </n>
      <n v="14" in="0">
        <tpls c="4">
          <tpl fld="6" item="0"/>
          <tpl fld="1" item="5"/>
          <tpl fld="0" item="2"/>
          <tpl fld="8" item="0"/>
        </tpls>
      </n>
      <n v="18" in="0">
        <tpls c="4">
          <tpl fld="4" item="0"/>
          <tpl fld="6" item="6"/>
          <tpl fld="1" item="4"/>
          <tpl fld="8" item="0"/>
        </tpls>
      </n>
      <n v="1195" in="0">
        <tpls c="4">
          <tpl fld="5" item="37"/>
          <tpl fld="4" item="4"/>
          <tpl fld="7" item="1"/>
          <tpl fld="8" item="0"/>
        </tpls>
      </n>
      <n v="343" in="0">
        <tpls c="4">
          <tpl fld="3" item="0"/>
          <tpl fld="7" item="0"/>
          <tpl fld="2" item="1"/>
          <tpl fld="8" item="0"/>
        </tpls>
      </n>
      <n v="1267" in="0">
        <tpls c="4">
          <tpl fld="6" item="0"/>
          <tpl fld="1" item="4"/>
          <tpl fld="0" item="1"/>
          <tpl fld="8" item="0"/>
        </tpls>
      </n>
      <m in="0">
        <tpls c="4">
          <tpl fld="4" item="1"/>
          <tpl fld="6" item="3"/>
          <tpl hier="81" item="1"/>
          <tpl fld="8" item="0"/>
        </tpls>
      </m>
      <n v="1503" in="0">
        <tpls c="4">
          <tpl fld="5" item="19"/>
          <tpl fld="4" item="4"/>
          <tpl fld="1" item="2"/>
          <tpl fld="8" item="0"/>
        </tpls>
      </n>
      <n v="196" in="0">
        <tpls c="3">
          <tpl fld="4" item="3"/>
          <tpl fld="1" item="3"/>
          <tpl fld="8" item="0"/>
        </tpls>
      </n>
      <n v="3463" in="0">
        <tpls c="3">
          <tpl fld="3" item="3"/>
          <tpl fld="7" item="0"/>
          <tpl fld="8" item="0"/>
        </tpls>
      </n>
      <n v="125" in="0">
        <tpls c="4">
          <tpl fld="6" item="2"/>
          <tpl fld="0" item="2"/>
          <tpl fld="7" item="2"/>
          <tpl fld="8" item="0"/>
        </tpls>
      </n>
      <n v="62927" in="0">
        <tpls c="3">
          <tpl hier="51" item="4294967295"/>
          <tpl fld="1" item="5"/>
          <tpl fld="8" item="0"/>
        </tpls>
      </n>
      <n v="12" in="0">
        <tpls c="4">
          <tpl fld="5" item="11"/>
          <tpl fld="4" item="0"/>
          <tpl fld="1" item="1"/>
          <tpl fld="8" item="0"/>
        </tpls>
      </n>
      <n v="35558" in="0">
        <tpls c="3">
          <tpl fld="0" item="1"/>
          <tpl fld="7" item="5"/>
          <tpl fld="8" item="0"/>
        </tpls>
      </n>
      <n v="16" in="0">
        <tpls c="4">
          <tpl fld="3" item="4"/>
          <tpl fld="1" item="3"/>
          <tpl fld="2" item="1"/>
          <tpl fld="8" item="0"/>
        </tpls>
      </n>
      <n v="72" in="0">
        <tpls c="4">
          <tpl fld="6" item="2"/>
          <tpl fld="1" item="2"/>
          <tpl hier="110" item="0"/>
          <tpl fld="8" item="0"/>
        </tpls>
      </n>
      <n v="3460" in="0">
        <tpls c="4">
          <tpl fld="4" item="2"/>
          <tpl fld="6" item="6"/>
          <tpl hier="81" item="4294967295"/>
          <tpl fld="8" item="0"/>
        </tpls>
      </n>
      <n v="19391" in="0">
        <tpls c="3">
          <tpl fld="7" item="1"/>
          <tpl fld="2" item="1"/>
          <tpl fld="8" item="0"/>
        </tpls>
      </n>
      <n v="550" in="0">
        <tpls c="4">
          <tpl fld="5" item="16"/>
          <tpl fld="4" item="2"/>
          <tpl fld="7" item="2"/>
          <tpl fld="8" item="0"/>
        </tpls>
      </n>
      <n v="75" in="0">
        <tpls c="4">
          <tpl fld="4" item="3"/>
          <tpl fld="6" item="7"/>
          <tpl fld="1" item="1"/>
          <tpl fld="8" item="0"/>
        </tpls>
      </n>
      <n v="7353" in="0">
        <tpls c="4">
          <tpl fld="6" item="2"/>
          <tpl hier="81" item="1"/>
          <tpl fld="0" item="1"/>
          <tpl fld="8" item="0"/>
        </tpls>
      </n>
      <n v="334" in="0">
        <tpls c="4">
          <tpl fld="5" item="37"/>
          <tpl fld="4" item="4"/>
          <tpl fld="7" item="4"/>
          <tpl fld="8" item="0"/>
        </tpls>
      </n>
      <n v="2833" in="0">
        <tpls c="3">
          <tpl fld="6" item="3"/>
          <tpl hier="81" item="4294967295"/>
          <tpl fld="8" item="0"/>
        </tpls>
      </n>
      <n v="348" in="0">
        <tpls c="4">
          <tpl fld="5" item="21"/>
          <tpl fld="4" item="4"/>
          <tpl fld="7" item="4"/>
          <tpl fld="8" item="0"/>
        </tpls>
      </n>
      <n v="10605" in="0">
        <tpls c="4">
          <tpl fld="3" item="3"/>
          <tpl hier="81" item="4294967295"/>
          <tpl fld="2" item="0"/>
          <tpl fld="8" item="0"/>
        </tpls>
      </n>
      <n v="456" in="0">
        <tpls c="4">
          <tpl fld="6" item="6"/>
          <tpl fld="1" item="4"/>
          <tpl fld="0" item="1"/>
          <tpl fld="8" item="0"/>
        </tpls>
      </n>
      <n v="111" in="0">
        <tpls c="4">
          <tpl fld="5" item="22"/>
          <tpl fld="4" item="0"/>
          <tpl fld="7" item="1"/>
          <tpl fld="8" item="0"/>
        </tpls>
      </n>
      <n v="1008" in="0">
        <tpls c="4">
          <tpl fld="3" item="2"/>
          <tpl fld="1" item="6"/>
          <tpl fld="2" item="1"/>
          <tpl fld="8" item="0"/>
        </tpls>
      </n>
      <n v="914" in="0">
        <tpls c="3">
          <tpl fld="3" item="0"/>
          <tpl fld="1" item="2"/>
          <tpl fld="8" item="0"/>
        </tpls>
      </n>
      <n v="5710" in="0">
        <tpls c="3">
          <tpl fld="4" item="3"/>
          <tpl fld="1" item="5"/>
          <tpl fld="8" item="0"/>
        </tpls>
      </n>
      <n v="3333" in="0">
        <tpls c="4">
          <tpl fld="3" item="10"/>
          <tpl fld="7" item="3"/>
          <tpl fld="2" item="0"/>
          <tpl fld="8" item="0"/>
        </tpls>
      </n>
      <n v="3301" in="0">
        <tpls c="3">
          <tpl fld="3" item="6"/>
          <tpl fld="7" item="0"/>
          <tpl fld="8" item="0"/>
        </tpls>
      </n>
      <n v="1510" in="0">
        <tpls c="4">
          <tpl fld="3" item="2"/>
          <tpl fld="7" item="1"/>
          <tpl fld="2" item="1"/>
          <tpl fld="8" item="0"/>
        </tpls>
      </n>
      <n v="2798" in="0">
        <tpls c="4">
          <tpl fld="6" item="1"/>
          <tpl fld="0" item="1"/>
          <tpl fld="7" item="3"/>
          <tpl fld="8" item="0"/>
        </tpls>
      </n>
      <n v="628" in="0">
        <tpls c="4">
          <tpl fld="6" item="2"/>
          <tpl fld="0" item="1"/>
          <tpl fld="7" item="4"/>
          <tpl fld="8" item="0"/>
        </tpls>
      </n>
      <n v="496" in="0">
        <tpls c="4">
          <tpl fld="5" item="44"/>
          <tpl fld="4" item="2"/>
          <tpl fld="1" item="6"/>
          <tpl fld="8" item="0"/>
        </tpls>
      </n>
      <n v="1256" in="0">
        <tpls c="4">
          <tpl fld="3" item="0"/>
          <tpl fld="1" item="6"/>
          <tpl fld="2" item="0"/>
          <tpl fld="8" item="0"/>
        </tpls>
      </n>
      <n v="14" in="0">
        <tpls c="4">
          <tpl fld="4" item="3"/>
          <tpl fld="6" item="5"/>
          <tpl fld="7" item="5"/>
          <tpl fld="8" item="0"/>
        </tpls>
      </n>
      <n v="1708" in="0">
        <tpls c="3">
          <tpl fld="4" item="3"/>
          <tpl hier="81" item="1"/>
          <tpl fld="8" item="0"/>
        </tpls>
      </n>
      <n v="320" in="0">
        <tpls c="4">
          <tpl fld="3" item="6"/>
          <tpl fld="7" item="4"/>
          <tpl fld="2" item="1"/>
          <tpl fld="8" item="0"/>
        </tpls>
      </n>
      <n v="649" in="0">
        <tpls c="4">
          <tpl fld="3" item="0"/>
          <tpl fld="1" item="3"/>
          <tpl fld="2" item="1"/>
          <tpl fld="8" item="0"/>
        </tpls>
      </n>
      <n v="9" in="0">
        <tpls c="4">
          <tpl fld="5" item="39"/>
          <tpl fld="4" item="3"/>
          <tpl fld="7" item="1"/>
          <tpl fld="8" item="0"/>
        </tpls>
      </n>
      <n v="1178" in="0">
        <tpls c="4">
          <tpl fld="3" item="4"/>
          <tpl hier="81" item="4294967295"/>
          <tpl fld="2" item="0"/>
          <tpl fld="8" item="0"/>
        </tpls>
      </n>
      <n v="41" in="0">
        <tpls c="4">
          <tpl fld="4" item="0"/>
          <tpl fld="6" item="2"/>
          <tpl fld="1" item="3"/>
          <tpl fld="8" item="0"/>
        </tpls>
      </n>
      <n v="5" in="0">
        <tpls c="4">
          <tpl fld="4" item="1"/>
          <tpl fld="6" item="1"/>
          <tpl fld="1" item="4"/>
          <tpl fld="8" item="0"/>
        </tpls>
      </n>
      <n v="305" in="0">
        <tpls c="4">
          <tpl fld="4" item="1"/>
          <tpl fld="6" item="1"/>
          <tpl fld="1" item="5"/>
          <tpl fld="8" item="0"/>
        </tpls>
      </n>
      <n v="20218" in="0">
        <tpls c="3">
          <tpl fld="3" item="12"/>
          <tpl hier="81" item="4294967295"/>
          <tpl fld="8" item="0"/>
        </tpls>
      </n>
      <n v="723" in="0">
        <tpls c="4">
          <tpl fld="3" item="5"/>
          <tpl fld="7" item="2"/>
          <tpl fld="2" item="0"/>
          <tpl fld="8" item="0"/>
        </tpls>
      </n>
      <n v="95" in="0">
        <tpls c="4">
          <tpl fld="5" item="47"/>
          <tpl fld="4" item="4"/>
          <tpl fld="1" item="3"/>
          <tpl fld="8" item="0"/>
        </tpls>
      </n>
      <n v="15947" in="0">
        <tpls c="3">
          <tpl fld="6" item="1"/>
          <tpl hier="81" item="4294967295"/>
          <tpl fld="8" item="0"/>
        </tpls>
      </n>
      <n v="36" in="0">
        <tpls c="4">
          <tpl fld="6" item="5"/>
          <tpl fld="0" item="2"/>
          <tpl fld="7" item="4"/>
          <tpl fld="8" item="0"/>
        </tpls>
      </n>
      <n v="348" in="0">
        <tpls c="4">
          <tpl fld="5" item="29"/>
          <tpl fld="4" item="3"/>
          <tpl fld="7" item="3"/>
          <tpl fld="8" item="0"/>
        </tpls>
      </n>
      <n v="12427" in="0">
        <tpls c="3">
          <tpl fld="4" item="3"/>
          <tpl hier="81" item="4294967295"/>
          <tpl fld="8" item="0"/>
        </tpls>
      </n>
      <n v="113" in="0">
        <tpls c="4">
          <tpl fld="4" item="3"/>
          <tpl fld="6" item="6"/>
          <tpl fld="1" item="6"/>
          <tpl fld="8" item="0"/>
        </tpls>
      </n>
      <n v="325" in="0">
        <tpls c="4">
          <tpl fld="5" item="20"/>
          <tpl fld="4" item="0"/>
          <tpl fld="1" item="6"/>
          <tpl fld="8" item="0"/>
        </tpls>
      </n>
      <n v="3862" in="0">
        <tpls c="3">
          <tpl fld="3" item="8"/>
          <tpl fld="7" item="5"/>
          <tpl fld="8" item="0"/>
        </tpls>
      </n>
      <n v="4" in="0">
        <tpls c="4">
          <tpl fld="5" item="23"/>
          <tpl fld="4" item="3"/>
          <tpl fld="1" item="4"/>
          <tpl fld="8" item="0"/>
        </tpls>
      </n>
      <n v="8" in="0">
        <tpls c="4">
          <tpl fld="4" item="0"/>
          <tpl fld="6" item="5"/>
          <tpl fld="1" item="6"/>
          <tpl fld="8" item="0"/>
        </tpls>
      </n>
      <n v="1759" in="0">
        <tpls c="3">
          <tpl fld="1" item="4"/>
          <tpl hier="110" item="0"/>
          <tpl fld="8" item="0"/>
        </tpls>
      </n>
      <n v="4350" in="0">
        <tpls c="3">
          <tpl fld="3" item="12"/>
          <tpl hier="81" item="1"/>
          <tpl fld="8" item="0"/>
        </tpls>
      </n>
      <n v="838" in="0">
        <tpls c="4">
          <tpl fld="3" item="6"/>
          <tpl fld="7" item="1"/>
          <tpl fld="2" item="0"/>
          <tpl fld="8" item="0"/>
        </tpls>
      </n>
      <n v="22889" in="0">
        <tpls c="4">
          <tpl fld="6" item="6"/>
          <tpl hier="81" item="4294967295"/>
          <tpl fld="0" item="1"/>
          <tpl fld="8" item="0"/>
        </tpls>
      </n>
      <n v="20" in="0">
        <tpls c="4">
          <tpl fld="4" item="1"/>
          <tpl fld="6" item="1"/>
          <tpl hier="81" item="1"/>
          <tpl fld="8" item="0"/>
        </tpls>
      </n>
      <n v="702" in="0">
        <tpls c="3">
          <tpl fld="4" item="2"/>
          <tpl fld="1" item="3"/>
          <tpl fld="8" item="0"/>
        </tpls>
      </n>
      <n v="9085" in="0">
        <tpls c="3">
          <tpl fld="3" item="6"/>
          <tpl hier="81" item="4294967295"/>
          <tpl fld="8" item="0"/>
        </tpls>
      </n>
      <n v="51" in="0">
        <tpls c="4">
          <tpl fld="4" item="3"/>
          <tpl fld="6" item="1"/>
          <tpl hier="81" item="1"/>
          <tpl fld="8" item="0"/>
        </tpls>
      </n>
      <n v="46" in="0">
        <tpls c="4">
          <tpl fld="5" item="6"/>
          <tpl fld="4" item="2"/>
          <tpl fld="7" item="1"/>
          <tpl fld="8" item="0"/>
        </tpls>
      </n>
      <n v="378" in="0">
        <tpls c="4">
          <tpl fld="3" item="9"/>
          <tpl fld="7" item="3"/>
          <tpl fld="2" item="0"/>
          <tpl fld="8" item="0"/>
        </tpls>
      </n>
      <n v="7116" in="0">
        <tpls c="3">
          <tpl fld="6" item="2"/>
          <tpl fld="7" item="2"/>
          <tpl fld="8" item="0"/>
        </tpls>
      </n>
      <n v="387" in="0">
        <tpls c="4">
          <tpl fld="3" item="1"/>
          <tpl fld="7" item="4"/>
          <tpl fld="2" item="0"/>
          <tpl fld="8" item="0"/>
        </tpls>
      </n>
      <n v="5263" in="0">
        <tpls c="3">
          <tpl fld="3" item="0"/>
          <tpl fld="7" item="1"/>
          <tpl fld="8" item="0"/>
        </tpls>
      </n>
      <n v="80" in="0">
        <tpls c="4">
          <tpl fld="3" item="4"/>
          <tpl fld="1" item="6"/>
          <tpl fld="2" item="0"/>
          <tpl fld="8" item="0"/>
        </tpls>
      </n>
      <n v="5047" in="0">
        <tpls c="3">
          <tpl fld="6" item="5"/>
          <tpl fld="1" item="5"/>
          <tpl fld="8" item="0"/>
        </tpls>
      </n>
      <n v="144" in="0">
        <tpls c="4">
          <tpl fld="4" item="0"/>
          <tpl fld="6" item="7"/>
          <tpl fld="1" item="6"/>
          <tpl fld="8" item="0"/>
        </tpls>
      </n>
      <n v="483" in="0">
        <tpls c="3">
          <tpl fld="3" item="3"/>
          <tpl fld="7" item="4"/>
          <tpl fld="8" item="0"/>
        </tpls>
      </n>
      <n v="11" in="0">
        <tpls c="4">
          <tpl fld="6" item="0"/>
          <tpl fld="0" item="2"/>
          <tpl fld="7" item="5"/>
          <tpl fld="8" item="0"/>
        </tpls>
      </n>
      <n v="2174" in="0">
        <tpls c="4">
          <tpl fld="3" item="8"/>
          <tpl fld="1" item="5"/>
          <tpl fld="2" item="1"/>
          <tpl fld="8" item="0"/>
        </tpls>
      </n>
      <n v="583" in="0">
        <tpls c="4">
          <tpl fld="3" item="6"/>
          <tpl fld="7" item="5"/>
          <tpl fld="2" item="1"/>
          <tpl fld="8" item="0"/>
        </tpls>
      </n>
      <n v="2135" in="0">
        <tpls c="4">
          <tpl fld="6" item="6"/>
          <tpl hier="110" item="0"/>
          <tpl fld="7" item="1"/>
          <tpl fld="8" item="0"/>
        </tpls>
      </n>
      <n v="1" in="0">
        <tpls c="4">
          <tpl fld="5" item="39"/>
          <tpl fld="4" item="3"/>
          <tpl fld="1" item="1"/>
          <tpl fld="8" item="0"/>
        </tpls>
      </n>
      <n v="3579" in="0">
        <tpls c="4">
          <tpl fld="5" item="17"/>
          <tpl fld="4" item="4"/>
          <tpl fld="7" item="0"/>
          <tpl fld="8" item="0"/>
        </tpls>
      </n>
      <n v="162" in="0">
        <tpls c="3">
          <tpl fld="3" item="4"/>
          <tpl fld="1" item="6"/>
          <tpl fld="8" item="0"/>
        </tpls>
      </n>
      <n v="3091" in="0">
        <tpls c="3">
          <tpl fld="3" item="11"/>
          <tpl fld="7" item="2"/>
          <tpl fld="8" item="0"/>
        </tpls>
      </n>
      <n v="157" in="0">
        <tpls c="4">
          <tpl fld="5" item="34"/>
          <tpl fld="4" item="3"/>
          <tpl fld="7" item="5"/>
          <tpl fld="8" item="0"/>
        </tpls>
      </n>
      <n v="686" in="0">
        <tpls c="4">
          <tpl fld="6" item="2"/>
          <tpl hier="81" item="1"/>
          <tpl hier="110" item="0"/>
          <tpl fld="8" item="0"/>
        </tpls>
      </n>
      <n v="5" in="0">
        <tpls c="4">
          <tpl fld="6" item="3"/>
          <tpl hier="81" item="1"/>
          <tpl fld="0" item="2"/>
          <tpl fld="8" item="0"/>
        </tpls>
      </n>
      <n v="6" in="0">
        <tpls c="4">
          <tpl fld="5" item="11"/>
          <tpl fld="4" item="0"/>
          <tpl fld="1" item="7"/>
          <tpl fld="8" item="0"/>
        </tpls>
      </n>
      <n v="3634" in="0">
        <tpls c="3">
          <tpl fld="4" item="2"/>
          <tpl fld="7" item="2"/>
          <tpl fld="8" item="0"/>
        </tpls>
      </n>
      <n v="50" in="0">
        <tpls c="4">
          <tpl fld="4" item="1"/>
          <tpl fld="6" item="0"/>
          <tpl fld="1" item="2"/>
          <tpl fld="8" item="0"/>
        </tpls>
      </n>
      <n v="1751" in="0">
        <tpls c="4">
          <tpl fld="6" item="6"/>
          <tpl fld="0" item="1"/>
          <tpl fld="7" item="2"/>
          <tpl fld="8" item="0"/>
        </tpls>
      </n>
      <n v="38" in="0">
        <tpls c="4">
          <tpl fld="5" item="15"/>
          <tpl fld="4" item="3"/>
          <tpl fld="1" item="7"/>
          <tpl fld="8" item="0"/>
        </tpls>
      </n>
      <n v="134" in="0">
        <tpls c="4">
          <tpl fld="5" item="35"/>
          <tpl fld="4" item="2"/>
          <tpl fld="1" item="1"/>
          <tpl fld="8" item="0"/>
        </tpls>
      </n>
      <n v="575" in="0">
        <tpls c="3">
          <tpl fld="3" item="1"/>
          <tpl hier="81" item="1"/>
          <tpl fld="8" item="0"/>
        </tpls>
      </n>
      <n v="24" in="0">
        <tpls c="4">
          <tpl fld="5" item="39"/>
          <tpl fld="4" item="3"/>
          <tpl fld="1" item="6"/>
          <tpl fld="8" item="0"/>
        </tpls>
      </n>
      <n v="154" in="0">
        <tpls c="3">
          <tpl fld="4" item="1"/>
          <tpl fld="1" item="7"/>
          <tpl fld="8" item="0"/>
        </tpls>
      </n>
      <n v="24" in="0">
        <tpls c="4">
          <tpl fld="4" item="1"/>
          <tpl fld="6" item="2"/>
          <tpl fld="7" item="4"/>
          <tpl fld="8" item="0"/>
        </tpls>
      </n>
      <n v="100" in="0">
        <tpls c="4">
          <tpl fld="5" item="14"/>
          <tpl fld="4" item="1"/>
          <tpl fld="7" item="4"/>
          <tpl fld="8" item="0"/>
        </tpls>
      </n>
      <n v="616" in="0">
        <tpls c="4">
          <tpl fld="5" item="9"/>
          <tpl fld="4" item="3"/>
          <tpl fld="1" item="5"/>
          <tpl fld="8" item="0"/>
        </tpls>
      </n>
      <n v="1540" in="0">
        <tpls c="4">
          <tpl fld="3" item="2"/>
          <tpl fld="1" item="2"/>
          <tpl fld="2" item="0"/>
          <tpl fld="8" item="0"/>
        </tpls>
      </n>
      <n v="543" in="0">
        <tpls c="4">
          <tpl fld="3" item="12"/>
          <tpl fld="1" item="2"/>
          <tpl fld="2" item="1"/>
          <tpl fld="8" item="0"/>
        </tpls>
      </n>
      <n v="19" in="0">
        <tpls c="4">
          <tpl fld="4" item="0"/>
          <tpl fld="6" item="0"/>
          <tpl fld="7" item="0"/>
          <tpl fld="8" item="0"/>
        </tpls>
      </n>
      <n v="1" in="0">
        <tpls c="4">
          <tpl fld="5" item="23"/>
          <tpl fld="4" item="3"/>
          <tpl fld="1" item="3"/>
          <tpl fld="8" item="0"/>
        </tpls>
      </n>
      <n v="73" in="0">
        <tpls c="4">
          <tpl fld="5" item="0"/>
          <tpl fld="4" item="0"/>
          <tpl fld="7" item="5"/>
          <tpl fld="8" item="0"/>
        </tpls>
      </n>
      <n v="4175" in="0">
        <tpls c="4">
          <tpl fld="5" item="17"/>
          <tpl fld="4" item="4"/>
          <tpl fld="7" item="2"/>
          <tpl fld="8" item="0"/>
        </tpls>
      </n>
      <n v="951" in="0">
        <tpls c="4">
          <tpl fld="5" item="44"/>
          <tpl fld="4" item="2"/>
          <tpl fld="7" item="5"/>
          <tpl fld="8" item="0"/>
        </tpls>
      </n>
      <n v="1533" in="0">
        <tpls c="4">
          <tpl fld="5" item="33"/>
          <tpl fld="4" item="4"/>
          <tpl fld="7" item="5"/>
          <tpl fld="8" item="0"/>
        </tpls>
      </n>
      <n v="2070" in="0">
        <tpls c="4">
          <tpl fld="5" item="8"/>
          <tpl fld="4" item="2"/>
          <tpl fld="7" item="3"/>
          <tpl fld="8" item="0"/>
        </tpls>
      </n>
      <n v="1211" in="0">
        <tpls c="4">
          <tpl fld="4" item="4"/>
          <tpl fld="6" item="1"/>
          <tpl fld="1" item="6"/>
          <tpl fld="8" item="0"/>
        </tpls>
      </n>
      <n v="22" in="0">
        <tpls c="4">
          <tpl fld="4" item="4"/>
          <tpl fld="6" item="3"/>
          <tpl fld="1" item="4"/>
          <tpl fld="8" item="0"/>
        </tpls>
      </n>
      <n v="2" in="0">
        <tpls c="4">
          <tpl fld="4" item="1"/>
          <tpl fld="6" item="5"/>
          <tpl fld="1" item="7"/>
          <tpl fld="8" item="0"/>
        </tpls>
      </n>
      <n v="4" in="0">
        <tpls c="4">
          <tpl fld="4" item="0"/>
          <tpl fld="6" item="3"/>
          <tpl fld="1" item="2"/>
          <tpl fld="8" item="0"/>
        </tpls>
      </n>
      <n v="237" in="0">
        <tpls c="4">
          <tpl fld="4" item="1"/>
          <tpl fld="6" item="4"/>
          <tpl fld="1" item="6"/>
          <tpl fld="8" item="0"/>
        </tpls>
      </n>
      <n v="2" in="0">
        <tpls c="4">
          <tpl fld="4" item="2"/>
          <tpl fld="6" item="3"/>
          <tpl fld="1" item="7"/>
          <tpl fld="8" item="0"/>
        </tpls>
      </n>
      <n v="38" in="0">
        <tpls c="4">
          <tpl fld="4" item="0"/>
          <tpl fld="6" item="7"/>
          <tpl fld="1" item="1"/>
          <tpl fld="8" item="0"/>
        </tpls>
      </n>
      <n v="964" in="0">
        <tpls c="4">
          <tpl fld="6" item="7"/>
          <tpl fld="0" item="1"/>
          <tpl fld="7" item="4"/>
          <tpl fld="8" item="0"/>
        </tpls>
      </n>
      <n v="775" in="0">
        <tpls c="4">
          <tpl fld="6" item="2"/>
          <tpl hier="81" item="4294967295"/>
          <tpl fld="0" item="2"/>
          <tpl fld="8" item="0"/>
        </tpls>
      </n>
      <n v="15" in="0">
        <tpls c="4">
          <tpl fld="6" item="0"/>
          <tpl fld="1" item="7"/>
          <tpl hier="110" item="0"/>
          <tpl fld="8" item="0"/>
        </tpls>
      </n>
      <n v="2880" in="0">
        <tpls c="4">
          <tpl fld="5" item="25"/>
          <tpl fld="4" item="4"/>
          <tpl fld="1" item="6"/>
          <tpl fld="8" item="0"/>
        </tpls>
      </n>
      <n v="805" in="0">
        <tpls c="3">
          <tpl fld="6" item="1"/>
          <tpl fld="1" item="7"/>
          <tpl fld="8" item="0"/>
        </tpls>
      </n>
      <n v="214" in="0">
        <tpls c="3">
          <tpl fld="6" item="5"/>
          <tpl fld="1" item="7"/>
          <tpl fld="8" item="0"/>
        </tpls>
      </n>
      <n v="373" in="0">
        <tpls c="4">
          <tpl fld="6" item="6"/>
          <tpl hier="110" item="0"/>
          <tpl fld="7" item="3"/>
          <tpl fld="8" item="0"/>
        </tpls>
      </n>
      <n v="1817" in="0">
        <tpls c="3">
          <tpl fld="3" item="7"/>
          <tpl fld="7" item="1"/>
          <tpl fld="8" item="0"/>
        </tpls>
      </n>
      <n v="207" in="0">
        <tpls c="4">
          <tpl fld="4" item="4"/>
          <tpl fld="6" item="5"/>
          <tpl fld="1" item="1"/>
          <tpl fld="8" item="0"/>
        </tpls>
      </n>
      <n v="175" in="0">
        <tpls c="4">
          <tpl fld="4" item="0"/>
          <tpl fld="6" item="2"/>
          <tpl fld="1" item="6"/>
          <tpl fld="8" item="0"/>
        </tpls>
      </n>
      <n v="523" in="0">
        <tpls c="4">
          <tpl fld="3" item="6"/>
          <tpl fld="7" item="1"/>
          <tpl fld="2" item="1"/>
          <tpl fld="8" item="0"/>
        </tpls>
      </n>
      <n v="2878" in="0">
        <tpls c="3">
          <tpl fld="3" item="9"/>
          <tpl fld="1" item="5"/>
          <tpl fld="8" item="0"/>
        </tpls>
      </n>
      <n v="5873" in="0">
        <tpls c="3">
          <tpl fld="3" item="2"/>
          <tpl fld="1" item="5"/>
          <tpl fld="8" item="0"/>
        </tpls>
      </n>
      <n v="51" in="0">
        <tpls c="4">
          <tpl fld="5" item="30"/>
          <tpl fld="4" item="3"/>
          <tpl hier="81" item="1"/>
          <tpl fld="8" item="0"/>
        </tpls>
      </n>
      <n v="7711" in="0">
        <tpls c="3">
          <tpl fld="6" item="7"/>
          <tpl hier="81" item="1"/>
          <tpl fld="8" item="0"/>
        </tpls>
      </n>
      <n v="6501" in="0">
        <tpls c="4">
          <tpl fld="6" item="7"/>
          <tpl hier="81" item="1"/>
          <tpl fld="0" item="1"/>
          <tpl fld="8" item="0"/>
        </tpls>
      </n>
      <n v="8584" in="0">
        <tpls c="3">
          <tpl fld="1" item="7"/>
          <tpl fld="0" item="1"/>
          <tpl fld="8" item="0"/>
        </tpls>
      </n>
      <n v="669" in="0">
        <tpls c="4">
          <tpl fld="6" item="4"/>
          <tpl fld="1" item="7"/>
          <tpl hier="110" item="0"/>
          <tpl fld="8" item="0"/>
        </tpls>
      </n>
      <n v="48" in="0">
        <tpls c="4">
          <tpl fld="4" item="1"/>
          <tpl fld="6" item="2"/>
          <tpl fld="1" item="1"/>
          <tpl fld="8" item="0"/>
        </tpls>
      </n>
      <n v="138" in="0">
        <tpls c="4">
          <tpl fld="5" item="41"/>
          <tpl fld="4" item="1"/>
          <tpl fld="1" item="6"/>
          <tpl fld="8" item="0"/>
        </tpls>
      </n>
      <n v="26799" in="0">
        <tpls c="3">
          <tpl fld="1" item="6"/>
          <tpl fld="0" item="1"/>
          <tpl fld="8" item="0"/>
        </tpls>
      </n>
      <n v="6325" in="0">
        <tpls c="3">
          <tpl fld="6" item="4"/>
          <tpl fld="1" item="6"/>
          <tpl fld="8" item="0"/>
        </tpls>
      </n>
      <n v="30" in="0">
        <tpls c="4">
          <tpl fld="5" item="46"/>
          <tpl fld="4" item="1"/>
          <tpl fld="1" item="4"/>
          <tpl fld="8" item="0"/>
        </tpls>
      </n>
      <n v="100" in="0">
        <tpls c="4">
          <tpl fld="6" item="6"/>
          <tpl fld="0" item="2"/>
          <tpl fld="7" item="3"/>
          <tpl fld="8" item="0"/>
        </tpls>
      </n>
      <n v="3" in="0">
        <tpls c="4">
          <tpl fld="4" item="2"/>
          <tpl fld="6" item="3"/>
          <tpl fld="1" item="1"/>
          <tpl fld="8" item="0"/>
        </tpls>
      </n>
      <n v="505" in="0">
        <tpls c="4">
          <tpl fld="4" item="0"/>
          <tpl fld="6" item="4"/>
          <tpl fld="7" item="5"/>
          <tpl fld="8" item="0"/>
        </tpls>
      </n>
      <n v="2023" in="0">
        <tpls c="4">
          <tpl fld="3" item="11"/>
          <tpl fld="7" item="5"/>
          <tpl fld="2" item="1"/>
          <tpl fld="8" item="0"/>
        </tpls>
      </n>
      <n v="232" in="0">
        <tpls c="3">
          <tpl fld="4" item="1"/>
          <tpl fld="1" item="4"/>
          <tpl fld="8" item="0"/>
        </tpls>
      </n>
      <n v="24" in="0">
        <tpls c="4">
          <tpl fld="5" item="9"/>
          <tpl fld="4" item="3"/>
          <tpl fld="1" item="7"/>
          <tpl fld="8" item="0"/>
        </tpls>
      </n>
      <n v="31" in="0">
        <tpls c="4">
          <tpl fld="5" item="1"/>
          <tpl fld="4" item="3"/>
          <tpl fld="1" item="7"/>
          <tpl fld="8" item="0"/>
        </tpls>
      </n>
      <n v="279" in="0">
        <tpls c="4">
          <tpl fld="5" item="42"/>
          <tpl fld="4" item="4"/>
          <tpl fld="1" item="7"/>
          <tpl fld="8" item="0"/>
        </tpls>
      </n>
      <n v="462" in="0">
        <tpls c="4">
          <tpl fld="5" item="37"/>
          <tpl fld="4" item="4"/>
          <tpl fld="1" item="7"/>
          <tpl fld="8" item="0"/>
        </tpls>
      </n>
      <n v="5" in="0">
        <tpls c="4">
          <tpl fld="5" item="4"/>
          <tpl fld="4" item="3"/>
          <tpl fld="1" item="7"/>
          <tpl fld="8" item="0"/>
        </tpls>
      </n>
      <n v="47" in="0">
        <tpls c="4">
          <tpl fld="4" item="0"/>
          <tpl fld="6" item="3"/>
          <tpl fld="7" item="4"/>
          <tpl fld="8" item="0"/>
        </tpls>
      </n>
      <n v="1007" in="0">
        <tpls c="4">
          <tpl fld="4" item="4"/>
          <tpl fld="6" item="5"/>
          <tpl fld="7" item="4"/>
          <tpl fld="8" item="0"/>
        </tpls>
      </n>
      <n v="104" in="0">
        <tpls c="4">
          <tpl fld="4" item="4"/>
          <tpl fld="6" item="0"/>
          <tpl fld="7" item="4"/>
          <tpl fld="8" item="0"/>
        </tpls>
      </n>
      <n v="5130" in="0">
        <tpls c="3">
          <tpl fld="4" item="4"/>
          <tpl fld="7" item="4"/>
          <tpl fld="8" item="0"/>
        </tpls>
      </n>
      <n v="2423" in="0">
        <tpls c="4">
          <tpl fld="5" item="33"/>
          <tpl fld="4" item="4"/>
          <tpl fld="7" item="3"/>
          <tpl fld="8" item="0"/>
        </tpls>
      </n>
      <n v="60" in="0">
        <tpls c="4">
          <tpl fld="5" item="38"/>
          <tpl fld="4" item="1"/>
          <tpl fld="7" item="4"/>
          <tpl fld="8" item="0"/>
        </tpls>
      </n>
      <n v="16677" in="0">
        <tpls c="3">
          <tpl fld="7" item="1"/>
          <tpl fld="2" item="0"/>
          <tpl fld="8" item="0"/>
        </tpls>
      </n>
      <n v="33972" in="0">
        <tpls c="4">
          <tpl fld="6" item="2"/>
          <tpl hier="81" item="4294967295"/>
          <tpl fld="0" item="1"/>
          <tpl fld="8" item="0"/>
        </tpls>
      </n>
      <n v="1256" in="0">
        <tpls c="4">
          <tpl fld="5" item="16"/>
          <tpl fld="4" item="2"/>
          <tpl fld="7" item="0"/>
          <tpl fld="8" item="0"/>
        </tpls>
      </n>
      <n v="1314" in="0">
        <tpls c="3">
          <tpl fld="6" item="0"/>
          <tpl fld="1" item="4"/>
          <tpl fld="8" item="0"/>
        </tpls>
      </n>
      <n v="36" in="0">
        <tpls c="4">
          <tpl fld="6" item="1"/>
          <tpl fld="1" item="2"/>
          <tpl fld="0" item="2"/>
          <tpl fld="8" item="0"/>
        </tpls>
      </n>
      <n v="39" in="0">
        <tpls c="4">
          <tpl fld="3" item="4"/>
          <tpl fld="7" item="1"/>
          <tpl fld="2" item="1"/>
          <tpl fld="8" item="0"/>
        </tpls>
      </n>
      <n v="155" in="0">
        <tpls c="4">
          <tpl fld="5" item="2"/>
          <tpl fld="4" item="3"/>
          <tpl fld="7" item="0"/>
          <tpl fld="8" item="0"/>
        </tpls>
      </n>
      <n v="2981" in="0">
        <tpls c="4">
          <tpl fld="5" item="40"/>
          <tpl fld="4" item="4"/>
          <tpl fld="7" item="1"/>
          <tpl fld="8" item="0"/>
        </tpls>
      </n>
      <n v="278" in="0">
        <tpls c="4">
          <tpl fld="5" item="21"/>
          <tpl fld="4" item="4"/>
          <tpl fld="1" item="3"/>
          <tpl fld="8" item="0"/>
        </tpls>
      </n>
      <n v="75" in="0">
        <tpls c="4">
          <tpl fld="6" item="2"/>
          <tpl fld="0" item="2"/>
          <tpl fld="7" item="3"/>
          <tpl fld="8" item="0"/>
        </tpls>
      </n>
      <n v="116" in="0">
        <tpls c="4">
          <tpl fld="5" item="10"/>
          <tpl fld="4" item="3"/>
          <tpl fld="1" item="5"/>
          <tpl fld="8" item="0"/>
        </tpls>
      </n>
      <n v="5544" in="0">
        <tpls c="3">
          <tpl fld="4" item="2"/>
          <tpl fld="7" item="0"/>
          <tpl fld="8" item="0"/>
        </tpls>
      </n>
      <n v="146" in="0">
        <tpls c="4">
          <tpl fld="3" item="9"/>
          <tpl hier="81" item="1"/>
          <tpl fld="2" item="0"/>
          <tpl fld="8" item="0"/>
        </tpls>
      </n>
      <n v="569" in="0">
        <tpls c="4">
          <tpl fld="3" item="1"/>
          <tpl fld="7" item="1"/>
          <tpl fld="2" item="0"/>
          <tpl fld="8" item="0"/>
        </tpls>
      </n>
      <n v="824" in="0">
        <tpls c="3">
          <tpl fld="3" item="4"/>
          <tpl fld="7" item="4"/>
          <tpl fld="8" item="0"/>
        </tpls>
      </n>
      <n v="148" in="0">
        <tpls c="4">
          <tpl fld="5" item="1"/>
          <tpl fld="4" item="3"/>
          <tpl fld="1" item="6"/>
          <tpl fld="8" item="0"/>
        </tpls>
      </n>
      <n v="4954" in="0">
        <tpls c="4">
          <tpl fld="4" item="2"/>
          <tpl fld="6" item="2"/>
          <tpl hier="81" item="4294967295"/>
          <tpl fld="8" item="0"/>
        </tpls>
      </n>
      <n v="15705" in="0">
        <tpls c="3">
          <tpl fld="1" item="6"/>
          <tpl fld="2" item="1"/>
          <tpl fld="8" item="0"/>
        </tpls>
      </n>
      <n v="3915" in="0">
        <tpls c="3">
          <tpl fld="3" item="3"/>
          <tpl hier="81" item="1"/>
          <tpl fld="8" item="0"/>
        </tpls>
      </n>
      <n v="867" in="0">
        <tpls c="4">
          <tpl fld="6" item="5"/>
          <tpl hier="81" item="4294967295"/>
          <tpl hier="110" item="0"/>
          <tpl fld="8" item="0"/>
        </tpls>
      </n>
      <n v="1476" in="0">
        <tpls c="3">
          <tpl fld="3" item="5"/>
          <tpl fld="7" item="2"/>
          <tpl fld="8" item="0"/>
        </tpls>
      </n>
      <n v="1" in="0">
        <tpls c="4">
          <tpl fld="6" item="0"/>
          <tpl fld="0" item="2"/>
          <tpl fld="7" item="4"/>
          <tpl fld="8" item="0"/>
        </tpls>
      </n>
      <n v="259" in="0">
        <tpls c="4">
          <tpl fld="5" item="14"/>
          <tpl fld="4" item="1"/>
          <tpl fld="7" item="2"/>
          <tpl fld="8" item="0"/>
        </tpls>
      </n>
      <n v="2343" in="0">
        <tpls c="4">
          <tpl fld="5" item="19"/>
          <tpl fld="4" item="4"/>
          <tpl fld="7" item="0"/>
          <tpl fld="8" item="0"/>
        </tpls>
      </n>
      <n v="63" in="0">
        <tpls c="4">
          <tpl fld="5" item="4"/>
          <tpl fld="4" item="3"/>
          <tpl fld="7" item="3"/>
          <tpl fld="8" item="0"/>
        </tpls>
      </n>
      <n v="1095" in="0">
        <tpls c="3">
          <tpl fld="3" item="7"/>
          <tpl fld="7" item="2"/>
          <tpl fld="8" item="0"/>
        </tpls>
      </n>
      <n v="59" in="0">
        <tpls c="4">
          <tpl fld="6" item="1"/>
          <tpl fld="1" item="6"/>
          <tpl fld="0" item="2"/>
          <tpl fld="8" item="0"/>
        </tpls>
      </n>
      <n v="251" in="0">
        <tpls c="4">
          <tpl fld="5" item="6"/>
          <tpl fld="4" item="2"/>
          <tpl fld="7" item="0"/>
          <tpl fld="8" item="0"/>
        </tpls>
      </n>
      <n v="5467" in="0">
        <tpls c="3">
          <tpl fld="3" item="0"/>
          <tpl fld="1" item="5"/>
          <tpl fld="8" item="0"/>
        </tpls>
      </n>
      <n v="229" in="0">
        <tpls c="4">
          <tpl fld="5" item="29"/>
          <tpl fld="4" item="3"/>
          <tpl fld="7" item="5"/>
          <tpl fld="8" item="0"/>
        </tpls>
      </n>
      <n v="2284" in="0">
        <tpls c="4">
          <tpl fld="5" item="17"/>
          <tpl fld="4" item="4"/>
          <tpl fld="1" item="2"/>
          <tpl fld="8" item="0"/>
        </tpls>
      </n>
      <n v="1350" in="0">
        <tpls c="4">
          <tpl fld="4" item="4"/>
          <tpl fld="6" item="4"/>
          <tpl fld="7" item="0"/>
          <tpl fld="8" item="0"/>
        </tpls>
      </n>
      <n v="1043" in="0">
        <tpls c="3">
          <tpl fld="3" item="0"/>
          <tpl fld="1" item="3"/>
          <tpl fld="8" item="0"/>
        </tpls>
      </n>
      <n v="1526" in="0">
        <tpls c="4">
          <tpl fld="5" item="21"/>
          <tpl fld="4" item="4"/>
          <tpl fld="7" item="0"/>
          <tpl fld="8" item="0"/>
        </tpls>
      </n>
      <n v="948" in="0">
        <tpls c="4">
          <tpl fld="5" item="35"/>
          <tpl fld="4" item="2"/>
          <tpl fld="7" item="3"/>
          <tpl fld="8" item="0"/>
        </tpls>
      </n>
      <n v="19660" in="0">
        <tpls c="3">
          <tpl fld="7" item="0"/>
          <tpl fld="2" item="0"/>
          <tpl fld="8" item="0"/>
        </tpls>
      </n>
      <n v="113" in="0">
        <tpls c="4">
          <tpl fld="5" item="6"/>
          <tpl fld="4" item="2"/>
          <tpl fld="1" item="6"/>
          <tpl fld="8" item="0"/>
        </tpls>
      </n>
      <n v="276" in="0">
        <tpls c="4">
          <tpl fld="5" item="1"/>
          <tpl fld="4" item="3"/>
          <tpl fld="7" item="0"/>
          <tpl fld="8" item="0"/>
        </tpls>
      </n>
      <n v="2254" in="0">
        <tpls c="4">
          <tpl fld="3" item="3"/>
          <tpl fld="7" item="5"/>
          <tpl fld="2" item="0"/>
          <tpl fld="8" item="0"/>
        </tpls>
      </n>
      <n v="747" in="0">
        <tpls c="3">
          <tpl fld="1" item="7"/>
          <tpl fld="0" item="2"/>
          <tpl fld="8" item="0"/>
        </tpls>
      </n>
      <n v="136" in="0">
        <tpls c="4">
          <tpl fld="5" item="34"/>
          <tpl fld="4" item="3"/>
          <tpl hier="81" item="1"/>
          <tpl fld="8" item="0"/>
        </tpls>
      </n>
      <m>
        <tpls c="4">
          <tpl fld="6" item="0"/>
          <tpl fld="1" item="7"/>
          <tpl fld="0" item="2"/>
          <tpl fld="8" item="0"/>
        </tpls>
      </m>
      <n v="91" in="0">
        <tpls c="4">
          <tpl fld="6" item="4"/>
          <tpl fld="1" item="5"/>
          <tpl hier="110" item="0"/>
          <tpl fld="8" item="0"/>
        </tpls>
      </n>
      <n v="234" in="0">
        <tpls c="4">
          <tpl fld="3" item="6"/>
          <tpl fld="1" item="1"/>
          <tpl fld="2" item="0"/>
          <tpl fld="8" item="0"/>
        </tpls>
      </n>
      <n v="2742" in="0">
        <tpls c="4">
          <tpl fld="5" item="33"/>
          <tpl fld="4" item="4"/>
          <tpl fld="1" item="5"/>
          <tpl fld="8" item="0"/>
        </tpls>
      </n>
      <n v="1521" in="0">
        <tpls c="4">
          <tpl fld="3" item="7"/>
          <tpl fld="7" item="3"/>
          <tpl fld="2" item="1"/>
          <tpl fld="8" item="0"/>
        </tpls>
      </n>
      <n v="142" in="0">
        <tpls c="4">
          <tpl fld="5" item="3"/>
          <tpl fld="4" item="1"/>
          <tpl fld="7" item="3"/>
          <tpl fld="8" item="0"/>
        </tpls>
      </n>
      <n v="15" in="0">
        <tpls c="4">
          <tpl fld="5" item="36"/>
          <tpl fld="4" item="3"/>
          <tpl fld="7" item="1"/>
          <tpl fld="8" item="0"/>
        </tpls>
      </n>
      <n v="100" in="0">
        <tpls c="4">
          <tpl fld="5" item="30"/>
          <tpl fld="4" item="3"/>
          <tpl fld="7" item="3"/>
          <tpl fld="8" item="0"/>
        </tpls>
      </n>
      <n v="788" in="0">
        <tpls c="4">
          <tpl fld="5" item="5"/>
          <tpl fld="4" item="2"/>
          <tpl fld="7" item="5"/>
          <tpl fld="8" item="0"/>
        </tpls>
      </n>
      <n v="1230" in="0">
        <tpls c="3">
          <tpl fld="6" item="5"/>
          <tpl fld="7" item="3"/>
          <tpl fld="8" item="0"/>
        </tpls>
      </n>
      <n v="5" in="0">
        <tpls c="4">
          <tpl fld="4" item="0"/>
          <tpl fld="6" item="1"/>
          <tpl fld="1" item="4"/>
          <tpl fld="8" item="0"/>
        </tpls>
      </n>
      <n v="91" in="0">
        <tpls c="4">
          <tpl fld="4" item="1"/>
          <tpl fld="6" item="3"/>
          <tpl fld="1" item="5"/>
          <tpl fld="8" item="0"/>
        </tpls>
      </n>
      <n v="3686" in="0">
        <tpls c="4">
          <tpl fld="4" item="4"/>
          <tpl fld="6" item="4"/>
          <tpl fld="1" item="7"/>
          <tpl fld="8" item="0"/>
        </tpls>
      </n>
      <n v="4" in="0">
        <tpls c="4">
          <tpl fld="4" item="1"/>
          <tpl fld="6" item="5"/>
          <tpl fld="1" item="1"/>
          <tpl fld="8" item="0"/>
        </tpls>
      </n>
      <n v="55" in="0">
        <tpls c="4">
          <tpl fld="4" item="3"/>
          <tpl fld="6" item="5"/>
          <tpl fld="1" item="2"/>
          <tpl fld="8" item="0"/>
        </tpls>
      </n>
      <n v="55" in="0">
        <tpls c="4">
          <tpl fld="4" item="1"/>
          <tpl fld="6" item="1"/>
          <tpl fld="1" item="2"/>
          <tpl fld="8" item="0"/>
        </tpls>
      </n>
      <n v="423" in="0">
        <tpls c="4">
          <tpl fld="4" item="1"/>
          <tpl fld="6" item="4"/>
          <tpl fld="7" item="3"/>
          <tpl fld="8" item="0"/>
        </tpls>
      </n>
      <n v="395" in="0">
        <tpls c="4">
          <tpl fld="6" item="5"/>
          <tpl hier="110" item="0"/>
          <tpl fld="7" item="1"/>
          <tpl fld="8" item="0"/>
        </tpls>
      </n>
      <n v="44" in="0">
        <tpls c="4">
          <tpl fld="6" item="2"/>
          <tpl fld="1" item="6"/>
          <tpl fld="0" item="2"/>
          <tpl fld="8" item="0"/>
        </tpls>
      </n>
      <n v="214" in="0">
        <tpls c="4">
          <tpl fld="6" item="5"/>
          <tpl fld="1" item="3"/>
          <tpl hier="110" item="0"/>
          <tpl fld="8" item="0"/>
        </tpls>
      </n>
      <n v="28" in="0">
        <tpls c="4">
          <tpl fld="3" item="4"/>
          <tpl fld="1" item="1"/>
          <tpl fld="2" item="1"/>
          <tpl fld="8" item="0"/>
        </tpls>
      </n>
      <n v="7387" in="0">
        <tpls c="4">
          <tpl fld="6" item="7"/>
          <tpl fld="0" item="1"/>
          <tpl fld="7" item="5"/>
          <tpl fld="8" item="0"/>
        </tpls>
      </n>
      <n v="272" in="0">
        <tpls c="3">
          <tpl fld="4" item="0"/>
          <tpl fld="1" item="7"/>
          <tpl fld="8" item="0"/>
        </tpls>
      </n>
      <n v="9991" in="0">
        <tpls c="3">
          <tpl fld="6" item="2"/>
          <tpl fld="7" item="3"/>
          <tpl fld="8" item="0"/>
        </tpls>
      </n>
      <n v="4100" in="0">
        <tpls c="4">
          <tpl fld="6" item="6"/>
          <tpl hier="81" item="4294967295"/>
          <tpl hier="110" item="0"/>
          <tpl fld="8" item="0"/>
        </tpls>
      </n>
      <n v="4" in="0">
        <tpls c="4">
          <tpl fld="4" item="2"/>
          <tpl fld="6" item="0"/>
          <tpl fld="1" item="7"/>
          <tpl fld="8" item="0"/>
        </tpls>
      </n>
      <n v="203" in="0">
        <tpls c="3">
          <tpl fld="4" item="1"/>
          <tpl fld="1" item="1"/>
          <tpl fld="8" item="0"/>
        </tpls>
      </n>
      <n v="756" in="0">
        <tpls c="3">
          <tpl fld="6" item="1"/>
          <tpl fld="1" item="1"/>
          <tpl fld="8" item="0"/>
        </tpls>
      </n>
      <n v="2766" in="0">
        <tpls c="3">
          <tpl fld="6" item="2"/>
          <tpl fld="1" item="3"/>
          <tpl fld="8" item="0"/>
        </tpls>
      </n>
      <n v="2413" in="0">
        <tpls c="3">
          <tpl fld="3" item="5"/>
          <tpl fld="7" item="1"/>
          <tpl fld="8" item="0"/>
        </tpls>
      </n>
      <n v="2833" in="0">
        <tpls c="3">
          <tpl fld="3" item="4"/>
          <tpl hier="81" item="4294967295"/>
          <tpl fld="8" item="0"/>
        </tpls>
      </n>
      <n v="3606" in="0">
        <tpls c="3">
          <tpl fld="3" item="6"/>
          <tpl fld="1" item="5"/>
          <tpl fld="8" item="0"/>
        </tpls>
      </n>
      <n v="2429" in="0">
        <tpls c="4">
          <tpl fld="3" item="2"/>
          <tpl fld="1" item="5"/>
          <tpl fld="2" item="1"/>
          <tpl fld="8" item="0"/>
        </tpls>
      </n>
      <n v="14" in="0">
        <tpls c="4">
          <tpl fld="5" item="30"/>
          <tpl fld="4" item="3"/>
          <tpl fld="1" item="4"/>
          <tpl fld="8" item="0"/>
        </tpls>
      </n>
      <n v="61" in="0">
        <tpls c="4">
          <tpl fld="6" item="0"/>
          <tpl hier="81" item="1"/>
          <tpl hier="110" item="0"/>
          <tpl fld="8" item="0"/>
        </tpls>
      </n>
      <n v="324" in="0">
        <tpls c="4">
          <tpl fld="6" item="4"/>
          <tpl hier="81" item="1"/>
          <tpl hier="110" item="0"/>
          <tpl fld="8" item="0"/>
        </tpls>
      </n>
      <n v="1524" in="0">
        <tpls c="4">
          <tpl fld="6" item="2"/>
          <tpl fld="1" item="7"/>
          <tpl hier="110" item="0"/>
          <tpl fld="8" item="0"/>
        </tpls>
      </n>
      <n v="1561" in="0">
        <tpls c="4">
          <tpl fld="4" item="2"/>
          <tpl fld="6" item="4"/>
          <tpl fld="7" item="3"/>
          <tpl fld="8" item="0"/>
        </tpls>
      </n>
      <n v="75" in="0">
        <tpls c="4">
          <tpl fld="6" item="0"/>
          <tpl fld="1" item="6"/>
          <tpl fld="0" item="2"/>
          <tpl fld="8" item="0"/>
        </tpls>
      </n>
      <n v="222" in="0">
        <tpls c="4">
          <tpl fld="6" item="2"/>
          <tpl fld="1" item="6"/>
          <tpl hier="110" item="0"/>
          <tpl fld="8" item="0"/>
        </tpls>
      </n>
      <n v="3107" in="0">
        <tpls c="4">
          <tpl fld="6" item="7"/>
          <tpl fld="1" item="6"/>
          <tpl fld="0" item="1"/>
          <tpl fld="8" item="0"/>
        </tpls>
      </n>
      <n v="62" in="0">
        <tpls c="4">
          <tpl fld="5" item="41"/>
          <tpl fld="4" item="1"/>
          <tpl fld="7" item="1"/>
          <tpl fld="8" item="0"/>
        </tpls>
      </n>
      <n v="82" in="0">
        <tpls c="4">
          <tpl fld="5" item="11"/>
          <tpl fld="4" item="0"/>
          <tpl fld="7" item="5"/>
          <tpl fld="8" item="0"/>
        </tpls>
      </n>
      <n v="4" in="0">
        <tpls c="4">
          <tpl fld="5" item="10"/>
          <tpl fld="4" item="3"/>
          <tpl fld="1" item="1"/>
          <tpl fld="8" item="0"/>
        </tpls>
      </n>
      <n v="53" in="0">
        <tpls c="4">
          <tpl fld="6" item="6"/>
          <tpl fld="0" item="2"/>
          <tpl fld="7" item="0"/>
          <tpl fld="8" item="0"/>
        </tpls>
      </n>
      <n v="717" in="0">
        <tpls c="4">
          <tpl fld="3" item="3"/>
          <tpl fld="1" item="3"/>
          <tpl fld="2" item="1"/>
          <tpl fld="8" item="0"/>
        </tpls>
      </n>
      <n v="7" in="0">
        <tpls c="4">
          <tpl fld="4" item="2"/>
          <tpl fld="6" item="3"/>
          <tpl fld="1" item="6"/>
          <tpl fld="8" item="0"/>
        </tpls>
      </n>
      <n v="330" in="0">
        <tpls c="4">
          <tpl fld="4" item="2"/>
          <tpl fld="6" item="3"/>
          <tpl fld="1" item="5"/>
          <tpl fld="8" item="0"/>
        </tpls>
      </n>
      <n v="76" in="0">
        <tpls c="4">
          <tpl fld="4" item="0"/>
          <tpl fld="6" item="4"/>
          <tpl fld="7" item="0"/>
          <tpl fld="8" item="0"/>
        </tpls>
      </n>
      <n v="1521" in="0">
        <tpls c="4">
          <tpl fld="4" item="0"/>
          <tpl fld="6" item="4"/>
          <tpl hier="81" item="4294967295"/>
          <tpl fld="8" item="0"/>
        </tpls>
      </n>
      <n v="4670" in="0">
        <tpls c="3">
          <tpl fld="6" item="6"/>
          <tpl hier="81" item="1"/>
          <tpl fld="8" item="0"/>
        </tpls>
      </n>
      <n v="760" in="0">
        <tpls c="3">
          <tpl fld="6" item="6"/>
          <tpl fld="1" item="4"/>
          <tpl fld="8" item="0"/>
        </tpls>
      </n>
      <n v="221" in="0">
        <tpls c="4">
          <tpl fld="5" item="15"/>
          <tpl fld="4" item="3"/>
          <tpl fld="7" item="3"/>
          <tpl fld="8" item="0"/>
        </tpls>
      </n>
      <n v="1704" in="0">
        <tpls c="4">
          <tpl fld="3" item="11"/>
          <tpl fld="7" item="2"/>
          <tpl fld="2" item="1"/>
          <tpl fld="8" item="0"/>
        </tpls>
      </n>
      <n v="2210" in="0">
        <tpls c="3">
          <tpl fld="4" item="1"/>
          <tpl fld="1" item="5"/>
          <tpl fld="8" item="0"/>
        </tpls>
      </n>
      <n v="663" in="0">
        <tpls c="3">
          <tpl fld="4" item="1"/>
          <tpl fld="1" item="2"/>
          <tpl fld="8" item="0"/>
        </tpls>
      </n>
      <n v="3002" in="0">
        <tpls c="3">
          <tpl fld="3" item="1"/>
          <tpl fld="7" item="0"/>
          <tpl fld="8" item="0"/>
        </tpls>
      </n>
      <n v="725" in="0">
        <tpls c="3">
          <tpl fld="3" item="1"/>
          <tpl fld="7" item="4"/>
          <tpl fld="8" item="0"/>
        </tpls>
      </n>
      <n v="83" in="0">
        <tpls c="3">
          <tpl fld="6" item="3"/>
          <tpl fld="1" item="3"/>
          <tpl fld="8" item="0"/>
        </tpls>
      </n>
      <n v="71" in="0">
        <tpls c="3">
          <tpl fld="6" item="3"/>
          <tpl fld="1" item="1"/>
          <tpl fld="8" item="0"/>
        </tpls>
      </n>
      <n v="21" in="0">
        <tpls c="4">
          <tpl fld="5" item="41"/>
          <tpl fld="4" item="1"/>
          <tpl fld="1" item="7"/>
          <tpl fld="8" item="0"/>
        </tpls>
      </n>
      <n v="807" in="0">
        <tpls c="4">
          <tpl fld="5" item="19"/>
          <tpl fld="4" item="4"/>
          <tpl fld="1" item="7"/>
          <tpl fld="8" item="0"/>
        </tpls>
      </n>
      <n v="895" in="0">
        <tpls c="4">
          <tpl fld="5" item="12"/>
          <tpl fld="4" item="4"/>
          <tpl fld="1" item="7"/>
          <tpl fld="8" item="0"/>
        </tpls>
      </n>
      <n v="213" in="0">
        <tpls c="4">
          <tpl fld="5" item="47"/>
          <tpl fld="4" item="4"/>
          <tpl fld="1" item="7"/>
          <tpl fld="8" item="0"/>
        </tpls>
      </n>
      <n v="57" in="0">
        <tpls c="4">
          <tpl fld="5" item="14"/>
          <tpl fld="4" item="1"/>
          <tpl fld="1" item="7"/>
          <tpl fld="8" item="0"/>
        </tpls>
      </n>
      <n v="5" in="0">
        <tpls c="4">
          <tpl fld="5" item="30"/>
          <tpl fld="4" item="3"/>
          <tpl fld="1" item="7"/>
          <tpl fld="8" item="0"/>
        </tpls>
      </n>
      <n v="13" in="0">
        <tpls c="4">
          <tpl fld="5" item="34"/>
          <tpl fld="4" item="3"/>
          <tpl fld="1" item="7"/>
          <tpl fld="8" item="0"/>
        </tpls>
      </n>
      <n v="6" in="0">
        <tpls c="4">
          <tpl fld="5" item="0"/>
          <tpl fld="4" item="0"/>
          <tpl fld="1" item="7"/>
          <tpl fld="8" item="0"/>
        </tpls>
      </n>
      <n v="20" in="0">
        <tpls c="4">
          <tpl fld="4" item="2"/>
          <tpl fld="6" item="0"/>
          <tpl fld="7" item="4"/>
          <tpl fld="8" item="0"/>
        </tpls>
      </n>
      <n v="916" in="0">
        <tpls c="4">
          <tpl fld="4" item="4"/>
          <tpl fld="6" item="1"/>
          <tpl fld="7" item="4"/>
          <tpl fld="8" item="0"/>
        </tpls>
      </n>
      <n v="121" in="0">
        <tpls c="4">
          <tpl fld="4" item="0"/>
          <tpl fld="6" item="5"/>
          <tpl fld="7" item="4"/>
          <tpl fld="8" item="0"/>
        </tpls>
      </n>
      <n v="595" in="0">
        <tpls c="4">
          <tpl fld="4" item="4"/>
          <tpl fld="6" item="3"/>
          <tpl fld="7" item="4"/>
          <tpl fld="8" item="0"/>
        </tpls>
      </n>
      <n v="969" in="0">
        <tpls c="4">
          <tpl fld="4" item="4"/>
          <tpl fld="6" item="6"/>
          <tpl fld="7" item="4"/>
          <tpl fld="8" item="0"/>
        </tpls>
      </n>
      <n v="4" in="0">
        <tpls c="4">
          <tpl fld="4" item="0"/>
          <tpl fld="6" item="0"/>
          <tpl fld="7" item="4"/>
          <tpl fld="8" item="0"/>
        </tpls>
      </n>
      <n v="31" in="0">
        <tpls c="4">
          <tpl fld="4" item="3"/>
          <tpl fld="6" item="3"/>
          <tpl fld="7" item="4"/>
          <tpl fld="8" item="0"/>
        </tpls>
      </n>
      <n v="1553" in="0">
        <tpls c="3">
          <tpl fld="6" item="5"/>
          <tpl fld="7" item="4"/>
          <tpl fld="8" item="0"/>
        </tpls>
      </n>
      <n v="105" in="0">
        <tpls c="4">
          <tpl fld="4" item="3"/>
          <tpl fld="6" item="6"/>
          <tpl fld="7" item="4"/>
          <tpl fld="8" item="0"/>
        </tpls>
      </n>
      <n v="43" in="0">
        <tpls c="4">
          <tpl fld="4" item="1"/>
          <tpl fld="6" item="6"/>
          <tpl fld="7" item="4"/>
          <tpl fld="8" item="0"/>
        </tpls>
      </n>
      <n v="717" in="0">
        <tpls c="4">
          <tpl fld="4" item="4"/>
          <tpl fld="6" item="7"/>
          <tpl fld="7" item="4"/>
          <tpl fld="8" item="0"/>
        </tpls>
      </n>
      <n v="3446" in="0">
        <tpls c="4">
          <tpl fld="6" item="4"/>
          <tpl fld="1" item="7"/>
          <tpl fld="0" item="1"/>
          <tpl fld="8" item="0"/>
        </tpls>
      </n>
      <n v="2906" in="0">
        <tpls c="4">
          <tpl fld="4" item="4"/>
          <tpl fld="6" item="2"/>
          <tpl fld="1" item="1"/>
          <tpl fld="8" item="0"/>
        </tpls>
      </n>
      <n v="2301" in="0">
        <tpls c="4">
          <tpl fld="6" item="6"/>
          <tpl fld="1" item="6"/>
          <tpl fld="0" item="1"/>
          <tpl fld="8" item="0"/>
        </tpls>
      </n>
      <n v="26" in="0">
        <tpls c="4">
          <tpl fld="5" item="11"/>
          <tpl fld="4" item="0"/>
          <tpl fld="7" item="1"/>
          <tpl fld="8" item="0"/>
        </tpls>
      </n>
      <n v="151" in="0">
        <tpls c="4">
          <tpl fld="6" item="6"/>
          <tpl fld="0" item="2"/>
          <tpl fld="7" item="2"/>
          <tpl fld="8" item="0"/>
        </tpls>
      </n>
      <n v="46" in="0">
        <tpls c="4">
          <tpl fld="4" item="2"/>
          <tpl fld="6" item="3"/>
          <tpl fld="1" item="2"/>
          <tpl fld="8" item="0"/>
        </tpls>
      </n>
      <n v="219" in="0">
        <tpls c="4">
          <tpl fld="5" item="15"/>
          <tpl fld="4" item="3"/>
          <tpl fld="7" item="0"/>
          <tpl fld="8" item="0"/>
        </tpls>
      </n>
      <n v="9707" in="0">
        <tpls c="4">
          <tpl fld="3" item="11"/>
          <tpl hier="81" item="4294967295"/>
          <tpl fld="2" item="1"/>
          <tpl fld="8" item="0"/>
        </tpls>
      </n>
      <n v="388" in="0">
        <tpls c="3">
          <tpl fld="3" item="1"/>
          <tpl fld="7" item="2"/>
          <tpl fld="8" item="0"/>
        </tpls>
      </n>
      <n v="1023" in="0">
        <tpls c="3">
          <tpl fld="4" item="2"/>
          <tpl fld="1" item="7"/>
          <tpl fld="8" item="0"/>
        </tpls>
      </n>
      <n v="21" in="0">
        <tpls c="4">
          <tpl fld="5" item="29"/>
          <tpl fld="4" item="3"/>
          <tpl fld="1" item="7"/>
          <tpl fld="8" item="0"/>
        </tpls>
      </n>
      <n v="271" in="0">
        <tpls c="4">
          <tpl fld="5" item="13"/>
          <tpl fld="4" item="4"/>
          <tpl fld="1" item="7"/>
          <tpl fld="8" item="0"/>
        </tpls>
      </n>
      <n v="4" in="0">
        <tpls c="4">
          <tpl fld="5" item="3"/>
          <tpl fld="4" item="1"/>
          <tpl fld="1" item="7"/>
          <tpl fld="8" item="0"/>
        </tpls>
      </n>
      <n v="1227" in="0">
        <tpls c="4">
          <tpl fld="5" item="40"/>
          <tpl fld="4" item="4"/>
          <tpl fld="1" item="7"/>
          <tpl fld="8" item="0"/>
        </tpls>
      </n>
      <n v="89" in="0">
        <tpls c="4">
          <tpl fld="4" item="3"/>
          <tpl fld="6" item="7"/>
          <tpl fld="7" item="4"/>
          <tpl fld="8" item="0"/>
        </tpls>
      </n>
      <n v="68" in="0">
        <tpls c="4">
          <tpl fld="4" item="3"/>
          <tpl fld="6" item="2"/>
          <tpl fld="7" item="4"/>
          <tpl fld="8" item="0"/>
        </tpls>
      </n>
      <n v="11" in="0">
        <tpls c="4">
          <tpl fld="4" item="3"/>
          <tpl fld="6" item="0"/>
          <tpl fld="7" item="4"/>
          <tpl fld="8" item="0"/>
        </tpls>
      </n>
      <n v="26" in="0">
        <tpls c="4">
          <tpl fld="4" item="1"/>
          <tpl fld="6" item="7"/>
          <tpl fld="7" item="4"/>
          <tpl fld="8" item="0"/>
        </tpls>
      </n>
      <n v="159" in="0">
        <tpls c="4">
          <tpl fld="4" item="2"/>
          <tpl fld="6" item="7"/>
          <tpl fld="7" item="4"/>
          <tpl fld="8" item="0"/>
        </tpls>
      </n>
      <n v="152789" in="0">
        <tpls c="3">
          <tpl fld="4" item="4"/>
          <tpl hier="81" item="4294967295"/>
          <tpl fld="8" item="0"/>
        </tpls>
      </n>
      <n v="1236" in="0">
        <tpls c="3">
          <tpl fld="3" item="7"/>
          <tpl fld="1" item="6"/>
          <tpl fld="8" item="0"/>
        </tpls>
      </n>
      <n v="189" in="0">
        <tpls c="4">
          <tpl fld="3" item="5"/>
          <tpl fld="1" item="4"/>
          <tpl fld="2" item="1"/>
          <tpl fld="8" item="0"/>
        </tpls>
      </n>
      <n v="365" in="0">
        <tpls c="4">
          <tpl fld="3" item="2"/>
          <tpl fld="1" item="4"/>
          <tpl fld="2" item="0"/>
          <tpl fld="8" item="0"/>
        </tpls>
      </n>
      <n v="1081" in="0">
        <tpls c="3">
          <tpl fld="3" item="3"/>
          <tpl fld="1" item="4"/>
          <tpl fld="8" item="0"/>
        </tpls>
      </n>
      <n v="834" in="0">
        <tpls c="4">
          <tpl fld="3" item="11"/>
          <tpl fld="1" item="4"/>
          <tpl fld="2" item="1"/>
          <tpl fld="8" item="0"/>
        </tpls>
      </n>
      <n v="124" in="0">
        <tpls c="4">
          <tpl fld="3" item="6"/>
          <tpl fld="1" item="4"/>
          <tpl fld="2" item="0"/>
          <tpl fld="8" item="0"/>
        </tpls>
      </n>
      <n v="452" in="0">
        <tpls c="3">
          <tpl fld="3" item="5"/>
          <tpl fld="1" item="4"/>
          <tpl fld="8" item="0"/>
        </tpls>
      </n>
      <n v="1781" in="0">
        <tpls c="4">
          <tpl fld="3" item="0"/>
          <tpl fld="1" item="4"/>
          <tpl fld="2" item="1"/>
          <tpl fld="8" item="0"/>
        </tpls>
      </n>
      <n v="53" in="0">
        <tpls c="4">
          <tpl fld="3" item="6"/>
          <tpl fld="1" item="4"/>
          <tpl fld="2" item="1"/>
          <tpl fld="8" item="0"/>
        </tpls>
      </n>
      <n v="61" in="0">
        <tpls c="3">
          <tpl fld="3" item="9"/>
          <tpl fld="1" item="4"/>
          <tpl fld="8" item="0"/>
        </tpls>
      </n>
      <n v="45" in="0">
        <tpls c="4">
          <tpl fld="3" item="9"/>
          <tpl fld="1" item="4"/>
          <tpl fld="2" item="0"/>
          <tpl fld="8" item="0"/>
        </tpls>
      </n>
      <n v="1314" in="0">
        <tpls c="3">
          <tpl fld="3" item="8"/>
          <tpl fld="1" item="4"/>
          <tpl fld="8" item="0"/>
        </tpls>
      </n>
      <n v="69" in="0">
        <tpls c="4">
          <tpl fld="3" item="1"/>
          <tpl fld="1" item="4"/>
          <tpl fld="2" item="0"/>
          <tpl fld="8" item="0"/>
        </tpls>
      </n>
      <n v="177" in="0">
        <tpls c="3">
          <tpl fld="3" item="6"/>
          <tpl fld="1" item="4"/>
          <tpl fld="8" item="0"/>
        </tpls>
      </n>
      <n v="263" in="0">
        <tpls c="4">
          <tpl fld="3" item="5"/>
          <tpl fld="1" item="4"/>
          <tpl fld="2" item="0"/>
          <tpl fld="8" item="0"/>
        </tpls>
      </n>
      <n v="107" in="0">
        <tpls c="3">
          <tpl fld="3" item="1"/>
          <tpl fld="1" item="4"/>
          <tpl fld="8" item="0"/>
        </tpls>
      </n>
      <n v="308" in="0">
        <tpls c="3">
          <tpl fld="3" item="7"/>
          <tpl fld="1" item="4"/>
          <tpl fld="8" item="0"/>
        </tpls>
      </n>
      <n v="175" in="0">
        <tpls c="4">
          <tpl fld="3" item="7"/>
          <tpl fld="1" item="4"/>
          <tpl fld="2" item="0"/>
          <tpl fld="8" item="0"/>
        </tpls>
      </n>
      <n v="38" in="0">
        <tpls c="4">
          <tpl fld="3" item="1"/>
          <tpl fld="1" item="4"/>
          <tpl fld="2" item="1"/>
          <tpl fld="8" item="0"/>
        </tpls>
      </n>
      <n v="9" in="0">
        <tpls c="4">
          <tpl fld="3" item="13"/>
          <tpl fld="1" item="4"/>
          <tpl fld="2" item="1"/>
          <tpl fld="8" item="0"/>
        </tpls>
      </n>
      <n v="953" in="0">
        <tpls c="4">
          <tpl fld="3" item="12"/>
          <tpl fld="1" item="4"/>
          <tpl fld="2" item="0"/>
          <tpl fld="8" item="0"/>
        </tpls>
      </n>
      <n v="26" in="0">
        <tpls c="4">
          <tpl fld="3" item="13"/>
          <tpl fld="1" item="4"/>
          <tpl fld="2" item="0"/>
          <tpl fld="8" item="0"/>
        </tpls>
      </n>
      <n v="804" in="0">
        <tpls c="4">
          <tpl fld="3" item="6"/>
          <tpl fld="1" item="2"/>
          <tpl fld="2" item="0"/>
          <tpl fld="8" item="0"/>
        </tpls>
      </n>
      <n v="1765" in="0">
        <tpls c="3">
          <tpl fld="3" item="3"/>
          <tpl fld="1" item="6"/>
          <tpl fld="8" item="0"/>
        </tpls>
      </n>
      <n v="74" in="0">
        <tpls c="4">
          <tpl fld="5" item="7"/>
          <tpl fld="4" item="0"/>
          <tpl hier="81" item="1"/>
          <tpl fld="8" item="0"/>
        </tpls>
      </n>
      <n v="2852" in="0">
        <tpls c="4">
          <tpl fld="5" item="26"/>
          <tpl fld="4" item="4"/>
          <tpl fld="1" item="6"/>
          <tpl fld="8" item="0"/>
        </tpls>
      </n>
      <n v="208" in="0">
        <tpls c="4">
          <tpl fld="5" item="28"/>
          <tpl fld="4" item="0"/>
          <tpl fld="1" item="2"/>
          <tpl fld="8" item="0"/>
        </tpls>
      </n>
      <n v="16" in="0">
        <tpls c="4">
          <tpl fld="5" item="4"/>
          <tpl fld="4" item="3"/>
          <tpl fld="1" item="2"/>
          <tpl fld="8" item="0"/>
        </tpls>
      </n>
      <n v="1085" in="0">
        <tpls c="4">
          <tpl fld="5" item="32"/>
          <tpl fld="4" item="4"/>
          <tpl fld="1" item="1"/>
          <tpl fld="8" item="0"/>
        </tpls>
      </n>
      <n v="275" in="0">
        <tpls c="4">
          <tpl fld="5" item="28"/>
          <tpl fld="4" item="0"/>
          <tpl fld="1" item="6"/>
          <tpl fld="8" item="0"/>
        </tpls>
      </n>
      <n v="133" in="0">
        <tpls c="4">
          <tpl fld="5" item="24"/>
          <tpl fld="4" item="3"/>
          <tpl fld="1" item="4"/>
          <tpl fld="8" item="0"/>
        </tpls>
      </n>
      <n v="490" in="0">
        <tpls c="4">
          <tpl fld="5" item="1"/>
          <tpl fld="4" item="3"/>
          <tpl fld="1" item="5"/>
          <tpl fld="8" item="0"/>
        </tpls>
      </n>
      <n v="500" in="0">
        <tpls c="4">
          <tpl fld="5" item="34"/>
          <tpl fld="4" item="3"/>
          <tpl fld="1" item="5"/>
          <tpl fld="8" item="0"/>
        </tpls>
      </n>
      <n v="404" in="0">
        <tpls c="4">
          <tpl fld="5" item="20"/>
          <tpl fld="4" item="0"/>
          <tpl hier="81" item="1"/>
          <tpl fld="8" item="0"/>
        </tpls>
      </n>
      <n v="150" in="0">
        <tpls c="3">
          <tpl fld="3" item="9"/>
          <tpl fld="1" item="1"/>
          <tpl fld="8" item="0"/>
        </tpls>
      </n>
      <n v="248" in="0">
        <tpls c="3">
          <tpl fld="3" item="9"/>
          <tpl hier="81" item="1"/>
          <tpl fld="8" item="0"/>
        </tpls>
      </n>
      <n v="1256" in="0">
        <tpls c="3">
          <tpl fld="3" item="1"/>
          <tpl fld="1" item="2"/>
          <tpl fld="8" item="0"/>
        </tpls>
      </n>
      <n v="596" in="0">
        <tpls c="4">
          <tpl fld="5" item="20"/>
          <tpl fld="4" item="0"/>
          <tpl fld="7" item="3"/>
          <tpl fld="8" item="0"/>
        </tpls>
      </n>
      <n v="37" in="0">
        <tpls c="4">
          <tpl fld="3" item="13"/>
          <tpl fld="7" item="2"/>
          <tpl fld="2" item="1"/>
          <tpl fld="8" item="0"/>
        </tpls>
      </n>
      <n v="289" in="0">
        <tpls c="4">
          <tpl fld="3" item="7"/>
          <tpl fld="7" item="4"/>
          <tpl fld="2" item="1"/>
          <tpl fld="8" item="0"/>
        </tpls>
      </n>
      <n v="242" in="0">
        <tpls c="4">
          <tpl fld="3" item="13"/>
          <tpl fld="7" item="3"/>
          <tpl fld="2" item="1"/>
          <tpl fld="8" item="0"/>
        </tpls>
      </n>
      <n v="408" in="0">
        <tpls c="4">
          <tpl fld="3" item="13"/>
          <tpl fld="7" item="4"/>
          <tpl fld="2" item="1"/>
          <tpl fld="8" item="0"/>
        </tpls>
      </n>
      <n v="940" in="0">
        <tpls c="4">
          <tpl fld="4" item="1"/>
          <tpl fld="6" item="7"/>
          <tpl hier="81" item="4294967295"/>
          <tpl fld="8" item="0"/>
        </tpls>
      </n>
      <n v="8040" in="0">
        <tpls c="4">
          <tpl fld="3" item="5"/>
          <tpl hier="81" item="4294967295"/>
          <tpl fld="2" item="0"/>
          <tpl fld="8" item="0"/>
        </tpls>
      </n>
      <n v="9123" in="0">
        <tpls c="4">
          <tpl fld="3" item="2"/>
          <tpl hier="81" item="4294967295"/>
          <tpl fld="2" item="1"/>
          <tpl fld="8" item="0"/>
        </tpls>
      </n>
      <n v="9920" in="0">
        <tpls c="4">
          <tpl fld="3" item="3"/>
          <tpl hier="81" item="4294967295"/>
          <tpl fld="2" item="1"/>
          <tpl fld="8" item="0"/>
        </tpls>
      </n>
      <n v="403" in="0">
        <tpls c="3">
          <tpl fld="4" item="0"/>
          <tpl fld="1" item="4"/>
          <tpl fld="8" item="0"/>
        </tpls>
      </n>
      <n v="610" in="0">
        <tpls c="3">
          <tpl fld="4" item="3"/>
          <tpl fld="7" item="4"/>
          <tpl fld="8" item="0"/>
        </tpls>
      </n>
      <n v="67" in="0">
        <tpls c="4">
          <tpl fld="5" item="24"/>
          <tpl fld="4" item="3"/>
          <tpl fld="7" item="4"/>
          <tpl fld="8" item="0"/>
        </tpls>
      </n>
      <n v="60" in="0">
        <tpls c="4">
          <tpl fld="5" item="5"/>
          <tpl fld="4" item="2"/>
          <tpl fld="7" item="4"/>
          <tpl fld="8" item="0"/>
        </tpls>
      </n>
      <n v="331" in="0">
        <tpls c="4">
          <tpl fld="6" item="5"/>
          <tpl hier="81" item="4294967295"/>
          <tpl fld="0" item="2"/>
          <tpl fld="8" item="0"/>
        </tpls>
      </n>
      <n v="41" in="0">
        <tpls c="4">
          <tpl fld="6" item="0"/>
          <tpl fld="1" item="4"/>
          <tpl hier="110" item="0"/>
          <tpl fld="8" item="0"/>
        </tpls>
      </n>
      <n v="60" in="0">
        <tpls c="4">
          <tpl fld="6" item="5"/>
          <tpl fld="1" item="3"/>
          <tpl fld="0" item="1"/>
          <tpl fld="8" item="0"/>
        </tpls>
      </n>
      <n v="83" in="0">
        <tpls c="4">
          <tpl fld="6" item="1"/>
          <tpl fld="1" item="5"/>
          <tpl fld="0" item="2"/>
          <tpl fld="8" item="0"/>
        </tpls>
      </n>
      <n v="5" in="0">
        <tpls c="3">
          <tpl fld="6" item="0"/>
          <tpl fld="1" item="3"/>
          <tpl fld="8" item="0"/>
        </tpls>
      </n>
      <n v="11" in="0">
        <tpls c="4">
          <tpl fld="6" item="0"/>
          <tpl fld="1" item="2"/>
          <tpl hier="110" item="0"/>
          <tpl fld="8" item="0"/>
        </tpls>
      </n>
      <n v="264" in="0">
        <tpls c="4">
          <tpl fld="6" item="1"/>
          <tpl fld="1" item="3"/>
          <tpl fld="0" item="1"/>
          <tpl fld="8" item="0"/>
        </tpls>
      </n>
      <n v="140" in="0">
        <tpls c="4">
          <tpl fld="6" item="1"/>
          <tpl fld="1" item="5"/>
          <tpl hier="110" item="0"/>
          <tpl fld="8" item="0"/>
        </tpls>
      </n>
      <n v="11665" in="0">
        <tpls c="4">
          <tpl fld="6" item="7"/>
          <tpl fld="1" item="5"/>
          <tpl fld="0" item="1"/>
          <tpl fld="8" item="0"/>
        </tpls>
      </n>
      <n v="174" in="0">
        <tpls c="3">
          <tpl fld="1" item="2"/>
          <tpl fld="0" item="2"/>
          <tpl fld="8" item="0"/>
        </tpls>
      </n>
      <n v="8" in="0">
        <tpls c="4">
          <tpl fld="6" item="3"/>
          <tpl fld="1" item="4"/>
          <tpl fld="0" item="1"/>
          <tpl fld="8" item="0"/>
        </tpls>
      </n>
      <n v="121" in="0">
        <tpls c="4">
          <tpl fld="6" item="1"/>
          <tpl fld="1" item="4"/>
          <tpl fld="0" item="1"/>
          <tpl fld="8" item="0"/>
        </tpls>
      </n>
      <n v="310" in="0">
        <tpls c="4">
          <tpl fld="6" item="4"/>
          <tpl hier="81" item="4294967295"/>
          <tpl fld="0" item="2"/>
          <tpl fld="8" item="0"/>
        </tpls>
      </n>
      <n v="31" in="0">
        <tpls c="4">
          <tpl fld="6" item="1"/>
          <tpl fld="1" item="4"/>
          <tpl fld="0" item="2"/>
          <tpl fld="8" item="0"/>
        </tpls>
      </n>
      <n v="2959" in="0">
        <tpls c="4">
          <tpl fld="6" item="2"/>
          <tpl fld="1" item="2"/>
          <tpl fld="0" item="1"/>
          <tpl fld="8" item="0"/>
        </tpls>
      </n>
      <n v="41" in="0">
        <tpls c="4">
          <tpl fld="6" item="4"/>
          <tpl fld="1" item="5"/>
          <tpl fld="0" item="2"/>
          <tpl fld="8" item="0"/>
        </tpls>
      </n>
      <n v="1113" in="0">
        <tpls c="4">
          <tpl fld="5" item="37"/>
          <tpl fld="4" item="4"/>
          <tpl fld="1" item="2"/>
          <tpl fld="8" item="0"/>
        </tpls>
      </n>
      <n v="493" in="0">
        <tpls c="4">
          <tpl fld="3" item="2"/>
          <tpl fld="1" item="3"/>
          <tpl fld="2" item="1"/>
          <tpl fld="8" item="0"/>
        </tpls>
      </n>
      <n v="1128" in="0">
        <tpls c="4">
          <tpl fld="3" item="7"/>
          <tpl fld="1" item="2"/>
          <tpl fld="2" item="0"/>
          <tpl fld="8" item="0"/>
        </tpls>
      </n>
      <n v="6592" in="0">
        <tpls c="4">
          <tpl fld="3" item="7"/>
          <tpl hier="81" item="4294967295"/>
          <tpl fld="2" item="0"/>
          <tpl fld="8" item="0"/>
        </tpls>
      </n>
      <n v="402" in="0">
        <tpls c="4">
          <tpl fld="4" item="2"/>
          <tpl fld="6" item="3"/>
          <tpl hier="81" item="4294967295"/>
          <tpl fld="8" item="0"/>
        </tpls>
      </n>
      <n v="1973" in="0">
        <tpls c="3">
          <tpl fld="3" item="6"/>
          <tpl fld="7" item="3"/>
          <tpl fld="8" item="0"/>
        </tpls>
      </n>
      <n v="334" in="0">
        <tpls c="3">
          <tpl fld="3" item="4"/>
          <tpl fld="7" item="3"/>
          <tpl fld="8" item="0"/>
        </tpls>
      </n>
      <n v="1690" in="0">
        <tpls c="3">
          <tpl fld="4" item="3"/>
          <tpl fld="1" item="6"/>
          <tpl fld="8" item="0"/>
        </tpls>
      </n>
      <n v="294" in="0">
        <tpls c="4">
          <tpl fld="6" item="1"/>
          <tpl fld="0" item="2"/>
          <tpl fld="7" item="1"/>
          <tpl fld="8" item="0"/>
        </tpls>
      </n>
      <n v="436" in="0">
        <tpls c="4">
          <tpl fld="6" item="4"/>
          <tpl hier="110" item="0"/>
          <tpl fld="7" item="2"/>
          <tpl fld="8" item="0"/>
        </tpls>
      </n>
      <n v="3265" in="0">
        <tpls c="4">
          <tpl fld="6" item="7"/>
          <tpl fld="0" item="1"/>
          <tpl fld="7" item="1"/>
          <tpl fld="8" item="0"/>
        </tpls>
      </n>
      <n v="168" in="0">
        <tpls c="4">
          <tpl fld="6" item="1"/>
          <tpl hier="110" item="0"/>
          <tpl fld="7" item="0"/>
          <tpl fld="8" item="0"/>
        </tpls>
      </n>
      <n v="1681" in="0">
        <tpls c="4">
          <tpl fld="6" item="0"/>
          <tpl fld="0" item="1"/>
          <tpl fld="7" item="1"/>
          <tpl fld="8" item="0"/>
        </tpls>
      </n>
      <n v="783" in="0">
        <tpls c="3">
          <tpl hier="110" item="0"/>
          <tpl fld="7" item="0"/>
          <tpl fld="8" item="0"/>
        </tpls>
      </n>
      <n v="3114" in="0">
        <tpls c="3">
          <tpl fld="6" item="1"/>
          <tpl fld="7" item="3"/>
          <tpl fld="8" item="0"/>
        </tpls>
      </n>
      <n v="1000" in="0">
        <tpls c="4">
          <tpl fld="3" item="11"/>
          <tpl fld="1" item="6"/>
          <tpl fld="2" item="1"/>
          <tpl fld="8" item="0"/>
        </tpls>
      </n>
      <n v="1722" in="0">
        <tpls c="4">
          <tpl fld="3" item="11"/>
          <tpl hier="81" item="1"/>
          <tpl fld="2" item="1"/>
          <tpl fld="8" item="0"/>
        </tpls>
      </n>
      <n v="20" in="0">
        <tpls c="4">
          <tpl fld="4" item="1"/>
          <tpl fld="6" item="5"/>
          <tpl fld="7" item="3"/>
          <tpl fld="8" item="0"/>
        </tpls>
      </n>
      <n v="1" in="0">
        <tpls c="4">
          <tpl fld="4" item="1"/>
          <tpl fld="6" item="5"/>
          <tpl fld="7" item="5"/>
          <tpl fld="8" item="0"/>
        </tpls>
      </n>
      <n v="279" in="0">
        <tpls c="4">
          <tpl fld="4" item="1"/>
          <tpl fld="6" item="5"/>
          <tpl hier="81" item="4294967295"/>
          <tpl fld="8" item="0"/>
        </tpls>
      </n>
      <n v="52" in="0">
        <tpls c="4">
          <tpl fld="3" item="13"/>
          <tpl hier="81" item="1"/>
          <tpl fld="2" item="1"/>
          <tpl fld="8" item="0"/>
        </tpls>
      </n>
      <n v="2535" in="0">
        <tpls c="4">
          <tpl fld="3" item="0"/>
          <tpl hier="81" item="1"/>
          <tpl fld="2" item="0"/>
          <tpl fld="8" item="0"/>
        </tpls>
      </n>
      <n v="3763" in="0">
        <tpls c="3">
          <tpl fld="3" item="11"/>
          <tpl hier="81" item="1"/>
          <tpl fld="8" item="0"/>
        </tpls>
      </n>
      <n v="36" in="0">
        <tpls c="4">
          <tpl fld="3" item="4"/>
          <tpl hier="81" item="1"/>
          <tpl fld="2" item="0"/>
          <tpl fld="8" item="0"/>
        </tpls>
      </n>
      <n v="2041" in="0">
        <tpls c="4">
          <tpl fld="3" item="11"/>
          <tpl hier="81" item="1"/>
          <tpl fld="2" item="0"/>
          <tpl fld="8" item="0"/>
        </tpls>
      </n>
      <n v="3796" in="0">
        <tpls c="3">
          <tpl fld="3" item="2"/>
          <tpl hier="81" item="1"/>
          <tpl fld="8" item="0"/>
        </tpls>
      </n>
      <n v="1405" in="0">
        <tpls c="4">
          <tpl fld="3" item="8"/>
          <tpl hier="81" item="1"/>
          <tpl fld="2" item="0"/>
          <tpl fld="8" item="0"/>
        </tpls>
      </n>
      <n v="1313" in="0">
        <tpls c="4">
          <tpl fld="3" item="5"/>
          <tpl hier="81" item="1"/>
          <tpl fld="2" item="1"/>
          <tpl fld="8" item="0"/>
        </tpls>
      </n>
      <n v="2" in="0">
        <tpls c="4">
          <tpl fld="5" item="3"/>
          <tpl fld="4" item="1"/>
          <tpl fld="1" item="3"/>
          <tpl fld="8" item="0"/>
        </tpls>
      </n>
      <n v="1001" in="0">
        <tpls c="4">
          <tpl fld="5" item="40"/>
          <tpl fld="4" item="4"/>
          <tpl fld="1" item="3"/>
          <tpl fld="8" item="0"/>
        </tpls>
      </n>
      <n v="59" in="0">
        <tpls c="4">
          <tpl fld="5" item="35"/>
          <tpl fld="4" item="2"/>
          <tpl fld="1" item="3"/>
          <tpl fld="8" item="0"/>
        </tpls>
      </n>
      <n v="661" in="0">
        <tpls c="4">
          <tpl fld="5" item="32"/>
          <tpl fld="4" item="4"/>
          <tpl fld="1" item="3"/>
          <tpl fld="8" item="0"/>
        </tpls>
      </n>
      <n v="35" in="0">
        <tpls c="4">
          <tpl fld="5" item="38"/>
          <tpl fld="4" item="1"/>
          <tpl fld="1" item="3"/>
          <tpl fld="8" item="0"/>
        </tpls>
      </n>
      <n v="2" in="0">
        <tpls c="4">
          <tpl fld="5" item="11"/>
          <tpl fld="4" item="0"/>
          <tpl fld="1" item="3"/>
          <tpl fld="8" item="0"/>
        </tpls>
      </n>
      <n v="201" in="0">
        <tpls c="4">
          <tpl fld="5" item="8"/>
          <tpl fld="4" item="2"/>
          <tpl fld="1" item="3"/>
          <tpl fld="8" item="0"/>
        </tpls>
      </n>
      <n v="1" in="0">
        <tpls c="4">
          <tpl fld="5" item="45"/>
          <tpl fld="4" item="3"/>
          <tpl fld="1" item="3"/>
          <tpl fld="8" item="0"/>
        </tpls>
      </n>
      <n v="28" in="0">
        <tpls c="4">
          <tpl fld="5" item="14"/>
          <tpl fld="4" item="1"/>
          <tpl fld="1" item="3"/>
          <tpl fld="8" item="0"/>
        </tpls>
      </n>
      <n v="621" in="0">
        <tpls c="4">
          <tpl fld="5" item="12"/>
          <tpl fld="4" item="4"/>
          <tpl fld="1" item="3"/>
          <tpl fld="8" item="0"/>
        </tpls>
      </n>
      <n v="147" in="0">
        <tpls c="4">
          <tpl fld="5" item="18"/>
          <tpl fld="4" item="2"/>
          <tpl fld="1" item="3"/>
          <tpl fld="8" item="0"/>
        </tpls>
      </n>
      <n v="1277" in="0">
        <tpls c="4">
          <tpl fld="5" item="26"/>
          <tpl fld="4" item="4"/>
          <tpl fld="1" item="3"/>
          <tpl fld="8" item="0"/>
        </tpls>
      </n>
      <n v="2572" in="0">
        <tpls c="4">
          <tpl fld="3" item="10"/>
          <tpl fld="7" item="3"/>
          <tpl fld="2" item="1"/>
          <tpl fld="8" item="0"/>
        </tpls>
      </n>
      <n v="304" in="0">
        <tpls c="4">
          <tpl fld="3" item="10"/>
          <tpl fld="7" item="0"/>
          <tpl fld="2" item="1"/>
          <tpl fld="8" item="0"/>
        </tpls>
      </n>
      <n v="2340" in="0">
        <tpls c="4">
          <tpl fld="3" item="10"/>
          <tpl fld="7" item="5"/>
          <tpl fld="2" item="1"/>
          <tpl fld="8" item="0"/>
        </tpls>
      </n>
      <n v="645" in="0">
        <tpls c="3">
          <tpl fld="3" item="6"/>
          <tpl fld="1" item="3"/>
          <tpl fld="8" item="0"/>
        </tpls>
      </n>
      <n v="6477" in="0">
        <tpls c="4">
          <tpl fld="4" item="4"/>
          <tpl fld="6" item="7"/>
          <tpl fld="7" item="5"/>
          <tpl fld="8" item="0"/>
        </tpls>
      </n>
      <n v="7308" in="0">
        <tpls c="4">
          <tpl fld="4" item="4"/>
          <tpl fld="6" item="7"/>
          <tpl fld="7" item="3"/>
          <tpl fld="8" item="0"/>
        </tpls>
      </n>
      <n v="566" in="0">
        <tpls c="4">
          <tpl fld="4" item="3"/>
          <tpl fld="6" item="2"/>
          <tpl fld="7" item="0"/>
          <tpl fld="8" item="0"/>
        </tpls>
      </n>
      <n v="2613" in="0">
        <tpls c="4">
          <tpl fld="4" item="3"/>
          <tpl fld="6" item="2"/>
          <tpl hier="81" item="4294967295"/>
          <tpl fld="8" item="0"/>
        </tpls>
      </n>
      <n v="4512" in="0">
        <tpls c="3">
          <tpl fld="3" item="7"/>
          <tpl fld="1" item="5"/>
          <tpl fld="8" item="0"/>
        </tpls>
      </n>
      <n v="685" in="0">
        <tpls c="3">
          <tpl fld="3" item="7"/>
          <tpl fld="1" item="1"/>
          <tpl fld="8" item="0"/>
        </tpls>
      </n>
      <n v="93" in="0">
        <tpls c="4">
          <tpl fld="5" item="15"/>
          <tpl fld="4" item="3"/>
          <tpl fld="1" item="2"/>
          <tpl fld="8" item="0"/>
        </tpls>
      </n>
      <n v="160" in="0">
        <tpls c="4">
          <tpl fld="5" item="9"/>
          <tpl fld="4" item="3"/>
          <tpl fld="1" item="2"/>
          <tpl fld="8" item="0"/>
        </tpls>
      </n>
      <n v="41" in="0">
        <tpls c="4">
          <tpl fld="5" item="27"/>
          <tpl fld="4" item="3"/>
          <tpl fld="1" item="2"/>
          <tpl fld="8" item="0"/>
        </tpls>
      </n>
      <n v="1022" in="0">
        <tpls c="4">
          <tpl fld="5" item="40"/>
          <tpl fld="4" item="4"/>
          <tpl fld="1" item="2"/>
          <tpl fld="8" item="0"/>
        </tpls>
      </n>
      <n v="888" in="0">
        <tpls c="4">
          <tpl fld="5" item="33"/>
          <tpl fld="4" item="4"/>
          <tpl fld="1" item="2"/>
          <tpl fld="8" item="0"/>
        </tpls>
      </n>
      <n v="124" in="0">
        <tpls c="4">
          <tpl fld="5" item="2"/>
          <tpl fld="4" item="3"/>
          <tpl fld="1" item="2"/>
          <tpl fld="8" item="0"/>
        </tpls>
      </n>
      <n v="88" in="0">
        <tpls c="4">
          <tpl fld="5" item="34"/>
          <tpl fld="4" item="3"/>
          <tpl fld="1" item="2"/>
          <tpl fld="8" item="0"/>
        </tpls>
      </n>
      <n v="1080" in="0">
        <tpls c="4">
          <tpl fld="5" item="32"/>
          <tpl fld="4" item="4"/>
          <tpl fld="1" item="2"/>
          <tpl fld="8" item="0"/>
        </tpls>
      </n>
      <n v="209" in="0">
        <tpls c="4">
          <tpl fld="5" item="29"/>
          <tpl fld="4" item="3"/>
          <tpl fld="1" item="2"/>
          <tpl fld="8" item="0"/>
        </tpls>
      </n>
      <n v="97" in="0">
        <tpls c="4">
          <tpl fld="5" item="6"/>
          <tpl fld="4" item="2"/>
          <tpl fld="1" item="2"/>
          <tpl fld="8" item="0"/>
        </tpls>
      </n>
      <n v="60" in="0">
        <tpls c="4">
          <tpl fld="5" item="7"/>
          <tpl fld="4" item="0"/>
          <tpl fld="1" item="2"/>
          <tpl fld="8" item="0"/>
        </tpls>
      </n>
      <n v="7001" in="0">
        <tpls c="3">
          <tpl fld="6" item="4"/>
          <tpl fld="1" item="4"/>
          <tpl fld="8" item="0"/>
        </tpls>
      </n>
      <n v="45164" in="0">
        <tpls c="3">
          <tpl fld="6" item="4"/>
          <tpl hier="81" item="4294967295"/>
          <tpl fld="8" item="0"/>
        </tpls>
      </n>
      <n v="101" in="0">
        <tpls c="4">
          <tpl fld="3" item="12"/>
          <tpl fld="7" item="4"/>
          <tpl fld="2" item="1"/>
          <tpl fld="8" item="0"/>
        </tpls>
      </n>
      <n v="2237" in="0">
        <tpls c="4">
          <tpl fld="3" item="12"/>
          <tpl fld="7" item="2"/>
          <tpl fld="2" item="1"/>
          <tpl fld="8" item="0"/>
        </tpls>
      </n>
      <n v="4345" in="0">
        <tpls c="4">
          <tpl fld="5" item="19"/>
          <tpl fld="4" item="4"/>
          <tpl fld="1" item="5"/>
          <tpl fld="8" item="0"/>
        </tpls>
      </n>
      <n v="728" in="0">
        <tpls c="4">
          <tpl fld="5" item="14"/>
          <tpl fld="4" item="1"/>
          <tpl fld="1" item="5"/>
          <tpl fld="8" item="0"/>
        </tpls>
      </n>
      <n v="1143" in="0">
        <tpls c="4">
          <tpl fld="5" item="5"/>
          <tpl fld="4" item="2"/>
          <tpl fld="1" item="5"/>
          <tpl fld="8" item="0"/>
        </tpls>
      </n>
      <n v="1425" in="0">
        <tpls c="4">
          <tpl fld="5" item="12"/>
          <tpl fld="4" item="4"/>
          <tpl fld="1" item="5"/>
          <tpl fld="8" item="0"/>
        </tpls>
      </n>
      <n v="518" in="0">
        <tpls c="4">
          <tpl fld="5" item="6"/>
          <tpl fld="4" item="2"/>
          <tpl fld="1" item="5"/>
          <tpl fld="8" item="0"/>
        </tpls>
      </n>
      <n v="867" in="0">
        <tpls c="4">
          <tpl fld="5" item="24"/>
          <tpl fld="4" item="3"/>
          <tpl fld="1" item="5"/>
          <tpl fld="8" item="0"/>
        </tpls>
      </n>
      <n v="2837" in="0">
        <tpls c="4">
          <tpl fld="5" item="37"/>
          <tpl fld="4" item="4"/>
          <tpl fld="1" item="5"/>
          <tpl fld="8" item="0"/>
        </tpls>
      </n>
      <n v="1416" in="0">
        <tpls c="4">
          <tpl fld="5" item="44"/>
          <tpl fld="4" item="2"/>
          <tpl fld="1" item="5"/>
          <tpl fld="8" item="0"/>
        </tpls>
      </n>
      <n v="398" in="0">
        <tpls c="4">
          <tpl fld="5" item="15"/>
          <tpl fld="4" item="3"/>
          <tpl fld="1" item="5"/>
          <tpl fld="8" item="0"/>
        </tpls>
      </n>
      <n v="108" in="0">
        <tpls c="4">
          <tpl fld="5" item="36"/>
          <tpl fld="4" item="3"/>
          <tpl fld="1" item="5"/>
          <tpl fld="8" item="0"/>
        </tpls>
      </n>
      <n v="2882" in="0">
        <tpls c="4">
          <tpl fld="5" item="8"/>
          <tpl fld="4" item="2"/>
          <tpl fld="1" item="5"/>
          <tpl fld="8" item="0"/>
        </tpls>
      </n>
      <n v="92" in="0">
        <tpls c="4">
          <tpl fld="5" item="46"/>
          <tpl fld="4" item="1"/>
          <tpl fld="7" item="5"/>
          <tpl fld="8" item="0"/>
        </tpls>
      </n>
      <n v="33" in="0">
        <tpls c="4">
          <tpl fld="5" item="46"/>
          <tpl fld="4" item="1"/>
          <tpl fld="7" item="1"/>
          <tpl fld="8" item="0"/>
        </tpls>
      </n>
      <n v="619" in="0">
        <tpls c="4">
          <tpl fld="3" item="10"/>
          <tpl fld="7" item="0"/>
          <tpl fld="2" item="0"/>
          <tpl fld="8" item="0"/>
        </tpls>
      </n>
      <n v="2870" in="0">
        <tpls c="4">
          <tpl fld="3" item="10"/>
          <tpl fld="7" item="5"/>
          <tpl fld="2" item="0"/>
          <tpl fld="8" item="0"/>
        </tpls>
      </n>
      <m in="0">
        <tpls c="4">
          <tpl fld="4" item="3"/>
          <tpl fld="6" item="5"/>
          <tpl fld="1" item="4"/>
          <tpl fld="8" item="0"/>
        </tpls>
      </m>
      <n v="4013" in="0">
        <tpls c="3">
          <tpl fld="6" item="2"/>
          <tpl fld="1" item="6"/>
          <tpl fld="8" item="0"/>
        </tpls>
      </n>
      <n v="4855" in="0">
        <tpls c="3">
          <tpl fld="6" item="4"/>
          <tpl fld="1" item="1"/>
          <tpl fld="8" item="0"/>
        </tpls>
      </n>
      <n v="1427" in="0">
        <tpls c="3">
          <tpl fld="6" item="5"/>
          <tpl fld="1" item="2"/>
          <tpl fld="8" item="0"/>
        </tpls>
      </n>
      <n v="4561" in="0">
        <tpls c="4">
          <tpl fld="4" item="4"/>
          <tpl fld="6" item="1"/>
          <tpl fld="1" item="5"/>
          <tpl fld="8" item="0"/>
        </tpls>
      </n>
      <n v="1105" in="0">
        <tpls c="4">
          <tpl fld="4" item="4"/>
          <tpl fld="6" item="0"/>
          <tpl fld="1" item="4"/>
          <tpl fld="8" item="0"/>
        </tpls>
      </n>
      <n v="1415" in="0">
        <tpls c="3">
          <tpl fld="4" item="2"/>
          <tpl fld="1" item="1"/>
          <tpl fld="8" item="0"/>
        </tpls>
      </n>
      <n v="294" in="0">
        <tpls c="4">
          <tpl fld="4" item="4"/>
          <tpl fld="6" item="5"/>
          <tpl fld="1" item="3"/>
          <tpl fld="8" item="0"/>
        </tpls>
      </n>
      <n v="1663" in="0">
        <tpls c="3">
          <tpl fld="6" item="1"/>
          <tpl hier="81" item="1"/>
          <tpl fld="8" item="0"/>
        </tpls>
      </n>
      <n v="90" in="0">
        <tpls c="4">
          <tpl fld="4" item="0"/>
          <tpl fld="6" item="1"/>
          <tpl fld="1" item="2"/>
          <tpl fld="8" item="0"/>
        </tpls>
      </n>
      <n v="750" in="0">
        <tpls c="4">
          <tpl fld="4" item="4"/>
          <tpl fld="6" item="0"/>
          <tpl fld="1" item="2"/>
          <tpl fld="8" item="0"/>
        </tpls>
      </n>
      <n v="11" in="0">
        <tpls c="4">
          <tpl fld="4" item="0"/>
          <tpl fld="6" item="1"/>
          <tpl fld="1" item="1"/>
          <tpl fld="8" item="0"/>
        </tpls>
      </n>
      <n v="179" in="0">
        <tpls c="4">
          <tpl fld="4" item="2"/>
          <tpl fld="6" item="2"/>
          <tpl fld="1" item="3"/>
          <tpl fld="8" item="0"/>
        </tpls>
      </n>
      <n v="1368" in="0">
        <tpls c="4">
          <tpl fld="4" item="2"/>
          <tpl fld="6" item="4"/>
          <tpl hier="81" item="1"/>
          <tpl fld="8" item="0"/>
        </tpls>
      </n>
      <n v="5963" in="0">
        <tpls c="4">
          <tpl fld="4" item="4"/>
          <tpl fld="6" item="7"/>
          <tpl hier="81" item="1"/>
          <tpl fld="8" item="0"/>
        </tpls>
      </n>
      <n v="493" in="0">
        <tpls c="4">
          <tpl fld="4" item="0"/>
          <tpl fld="6" item="2"/>
          <tpl fld="1" item="5"/>
          <tpl fld="8" item="0"/>
        </tpls>
      </n>
      <n v="741" in="0">
        <tpls c="3">
          <tpl fld="4" item="0"/>
          <tpl fld="1" item="2"/>
          <tpl fld="8" item="0"/>
        </tpls>
      </n>
      <n v="88" in="0">
        <tpls c="4">
          <tpl fld="4" item="1"/>
          <tpl fld="6" item="7"/>
          <tpl fld="1" item="6"/>
          <tpl fld="8" item="0"/>
        </tpls>
      </n>
      <n v="3882" in="0">
        <tpls c="4">
          <tpl fld="4" item="4"/>
          <tpl fld="6" item="6"/>
          <tpl fld="1" item="2"/>
          <tpl fld="8" item="0"/>
        </tpls>
      </n>
      <n v="90" in="0">
        <tpls c="4">
          <tpl fld="4" item="3"/>
          <tpl fld="6" item="4"/>
          <tpl fld="1" item="7"/>
          <tpl fld="8" item="0"/>
        </tpls>
      </n>
      <n v="222" in="0">
        <tpls c="4">
          <tpl fld="4" item="1"/>
          <tpl fld="6" item="4"/>
          <tpl hier="81" item="1"/>
          <tpl fld="8" item="0"/>
        </tpls>
      </n>
      <n v="197" in="0">
        <tpls c="4">
          <tpl fld="4" item="2"/>
          <tpl fld="6" item="7"/>
          <tpl fld="1" item="3"/>
          <tpl fld="8" item="0"/>
        </tpls>
      </n>
      <n v="2996" in="0">
        <tpls c="4">
          <tpl fld="4" item="4"/>
          <tpl fld="6" item="2"/>
          <tpl fld="1" item="6"/>
          <tpl fld="8" item="0"/>
        </tpls>
      </n>
      <n v="242" in="0">
        <tpls c="4">
          <tpl fld="4" item="0"/>
          <tpl fld="6" item="7"/>
          <tpl fld="1" item="2"/>
          <tpl fld="8" item="0"/>
        </tpls>
      </n>
      <n v="873" in="0">
        <tpls c="4">
          <tpl fld="4" item="1"/>
          <tpl fld="6" item="2"/>
          <tpl hier="81" item="4294967295"/>
          <tpl fld="8" item="0"/>
        </tpls>
      </n>
      <n v="7034" in="0">
        <tpls c="4">
          <tpl fld="4" item="4"/>
          <tpl fld="6" item="4"/>
          <tpl fld="1" item="5"/>
          <tpl fld="8" item="0"/>
        </tpls>
      </n>
      <n v="9043" in="0">
        <tpls c="3">
          <tpl fld="6" item="4"/>
          <tpl hier="81" item="1"/>
          <tpl fld="8" item="0"/>
        </tpls>
      </n>
      <n v="11" in="0">
        <tpls c="4">
          <tpl fld="4" item="1"/>
          <tpl fld="6" item="7"/>
          <tpl fld="1" item="3"/>
          <tpl fld="8" item="0"/>
        </tpls>
      </n>
      <n v="25980" in="0">
        <tpls c="3">
          <tpl fld="4" item="4"/>
          <tpl hier="81" item="1"/>
          <tpl fld="8" item="0"/>
        </tpls>
      </n>
      <n v="78" in="0">
        <tpls c="4">
          <tpl fld="4" item="0"/>
          <tpl fld="6" item="3"/>
          <tpl fld="1" item="5"/>
          <tpl fld="8" item="0"/>
        </tpls>
      </n>
      <n v="3093" in="0">
        <tpls c="4">
          <tpl fld="4" item="4"/>
          <tpl fld="6" item="2"/>
          <tpl fld="1" item="4"/>
          <tpl fld="8" item="0"/>
        </tpls>
      </n>
      <n v="4855" in="0">
        <tpls c="3">
          <tpl fld="4" item="2"/>
          <tpl hier="81" item="1"/>
          <tpl fld="8" item="0"/>
        </tpls>
      </n>
      <n v="1982" in="0">
        <tpls c="4">
          <tpl fld="4" item="2"/>
          <tpl fld="6" item="7"/>
          <tpl fld="1" item="5"/>
          <tpl fld="8" item="0"/>
        </tpls>
      </n>
      <n v="138" in="0">
        <tpls c="4">
          <tpl fld="4" item="1"/>
          <tpl fld="6" item="6"/>
          <tpl fld="1" item="2"/>
          <tpl fld="8" item="0"/>
        </tpls>
      </n>
      <n v="734" in="0">
        <tpls c="4">
          <tpl fld="4" item="1"/>
          <tpl fld="6" item="6"/>
          <tpl hier="81" item="4294967295"/>
          <tpl fld="8" item="0"/>
        </tpls>
      </n>
      <n v="552" in="0">
        <tpls c="3">
          <tpl fld="4" item="3"/>
          <tpl fld="1" item="4"/>
          <tpl fld="8" item="0"/>
        </tpls>
      </n>
      <n v="3" in="0">
        <tpls c="4">
          <tpl fld="4" item="0"/>
          <tpl fld="6" item="5"/>
          <tpl fld="1" item="1"/>
          <tpl fld="8" item="0"/>
        </tpls>
      </n>
      <n v="407" in="0">
        <tpls c="4">
          <tpl fld="4" item="1"/>
          <tpl fld="6" item="6"/>
          <tpl fld="1" item="5"/>
          <tpl fld="8" item="0"/>
        </tpls>
      </n>
      <n v="341" in="0">
        <tpls c="3">
          <tpl fld="4" item="3"/>
          <tpl fld="1" item="7"/>
          <tpl fld="8" item="0"/>
        </tpls>
      </n>
      <n v="627" in="0">
        <tpls c="4">
          <tpl fld="4" item="4"/>
          <tpl fld="6" item="6"/>
          <tpl fld="1" item="4"/>
          <tpl fld="8" item="0"/>
        </tpls>
      </n>
      <n v="15" in="0">
        <tpls c="4">
          <tpl fld="4" item="0"/>
          <tpl fld="6" item="1"/>
          <tpl fld="1" item="7"/>
          <tpl fld="8" item="0"/>
        </tpls>
      </n>
      <n v="1298" in="0">
        <tpls c="4">
          <tpl fld="4" item="0"/>
          <tpl fld="6" item="7"/>
          <tpl hier="81" item="4294967295"/>
          <tpl fld="8" item="0"/>
        </tpls>
      </n>
      <n v="2359" in="0">
        <tpls c="4">
          <tpl fld="4" item="4"/>
          <tpl fld="6" item="1"/>
          <tpl fld="1" item="2"/>
          <tpl fld="8" item="0"/>
        </tpls>
      </n>
      <n v="2" in="0">
        <tpls c="4">
          <tpl fld="4" item="3"/>
          <tpl fld="6" item="3"/>
          <tpl fld="1" item="7"/>
          <tpl fld="8" item="0"/>
        </tpls>
      </n>
      <n v="893" in="0">
        <tpls c="4">
          <tpl fld="4" item="2"/>
          <tpl fld="6" item="5"/>
          <tpl fld="1" item="5"/>
          <tpl fld="8" item="0"/>
        </tpls>
      </n>
      <n v="47" in="0">
        <tpls c="4">
          <tpl fld="4" item="4"/>
          <tpl fld="6" item="3"/>
          <tpl fld="1" item="7"/>
          <tpl fld="8" item="0"/>
        </tpls>
      </n>
      <n v="59" in="0">
        <tpls c="4">
          <tpl fld="4" item="0"/>
          <tpl fld="6" item="7"/>
          <tpl fld="1" item="7"/>
          <tpl fld="8" item="0"/>
        </tpls>
      </n>
      <n v="118" in="0">
        <tpls c="4">
          <tpl fld="4" item="3"/>
          <tpl fld="6" item="0"/>
          <tpl fld="1" item="2"/>
          <tpl fld="8" item="0"/>
        </tpls>
      </n>
      <n v="2662" in="0">
        <tpls c="4">
          <tpl fld="4" item="4"/>
          <tpl fld="6" item="7"/>
          <tpl fld="1" item="6"/>
          <tpl fld="8" item="0"/>
        </tpls>
      </n>
      <n v="1470" in="0">
        <tpls c="3">
          <tpl fld="6" item="1"/>
          <tpl fld="1" item="6"/>
          <tpl fld="8" item="0"/>
        </tpls>
      </n>
      <n v="9" in="0">
        <tpls c="4">
          <tpl fld="4" item="1"/>
          <tpl fld="6" item="4"/>
          <tpl fld="1" item="3"/>
          <tpl fld="8" item="0"/>
        </tpls>
      </n>
      <n v="2158" in="0">
        <tpls c="4">
          <tpl fld="4" item="4"/>
          <tpl fld="6" item="3"/>
          <tpl hier="81" item="4294967295"/>
          <tpl fld="8" item="0"/>
        </tpls>
      </n>
      <n v="6963" in="0">
        <tpls c="4">
          <tpl fld="4" item="4"/>
          <tpl fld="6" item="2"/>
          <tpl fld="1" item="5"/>
          <tpl fld="8" item="0"/>
        </tpls>
      </n>
      <n v="24" in="0">
        <tpls c="4">
          <tpl fld="4" item="2"/>
          <tpl fld="6" item="5"/>
          <tpl fld="1" item="3"/>
          <tpl fld="8" item="0"/>
        </tpls>
      </n>
      <n v="191" in="0">
        <tpls c="4">
          <tpl fld="4" item="2"/>
          <tpl fld="6" item="0"/>
          <tpl fld="1" item="2"/>
          <tpl fld="8" item="0"/>
        </tpls>
      </n>
      <n v="1089" in="0">
        <tpls c="4">
          <tpl fld="4" item="3"/>
          <tpl fld="6" item="7"/>
          <tpl fld="1" item="5"/>
          <tpl fld="8" item="0"/>
        </tpls>
      </n>
      <n v="4511" in="0">
        <tpls c="4">
          <tpl fld="4" item="4"/>
          <tpl fld="6" item="4"/>
          <tpl fld="1" item="6"/>
          <tpl fld="8" item="0"/>
        </tpls>
      </n>
      <n v="21" in="0">
        <tpls c="4">
          <tpl fld="4" item="0"/>
          <tpl fld="6" item="6"/>
          <tpl fld="1" item="3"/>
          <tpl fld="8" item="0"/>
        </tpls>
      </n>
      <n v="1375" in="0">
        <tpls c="4">
          <tpl fld="4" item="4"/>
          <tpl fld="6" item="3"/>
          <tpl fld="1" item="5"/>
          <tpl fld="8" item="0"/>
        </tpls>
      </n>
      <n v="8" in="0">
        <tpls c="4">
          <tpl fld="4" item="3"/>
          <tpl fld="6" item="5"/>
          <tpl fld="1" item="3"/>
          <tpl fld="8" item="0"/>
        </tpls>
      </n>
      <n v="43" in="0">
        <tpls c="4">
          <tpl fld="4" item="3"/>
          <tpl fld="6" item="1"/>
          <tpl fld="1" item="6"/>
          <tpl fld="8" item="0"/>
        </tpls>
      </n>
      <n v="554" in="0">
        <tpls c="4">
          <tpl fld="4" item="3"/>
          <tpl fld="6" item="0"/>
          <tpl fld="1" item="5"/>
          <tpl fld="8" item="0"/>
        </tpls>
      </n>
      <n v="1081" in="0">
        <tpls c="3">
          <tpl fld="6" item="1"/>
          <tpl fld="1" item="3"/>
          <tpl fld="8" item="0"/>
        </tpls>
      </n>
      <n v="569" in="0">
        <tpls c="4">
          <tpl fld="4" item="3"/>
          <tpl fld="6" item="0"/>
          <tpl fld="1" item="6"/>
          <tpl fld="8" item="0"/>
        </tpls>
      </n>
      <m in="0">
        <tpls c="4">
          <tpl fld="4" item="0"/>
          <tpl fld="6" item="5"/>
          <tpl fld="1" item="4"/>
          <tpl fld="8" item="0"/>
        </tpls>
      </m>
      <n v="6" in="0">
        <tpls c="4">
          <tpl fld="4" item="1"/>
          <tpl fld="6" item="1"/>
          <tpl fld="1" item="7"/>
          <tpl fld="8" item="0"/>
        </tpls>
      </n>
      <m in="0">
        <tpls c="4">
          <tpl fld="4" item="1"/>
          <tpl fld="6" item="0"/>
          <tpl fld="1" item="7"/>
          <tpl fld="8" item="0"/>
        </tpls>
      </m>
      <n v="470" in="0">
        <tpls c="4">
          <tpl fld="4" item="2"/>
          <tpl fld="6" item="2"/>
          <tpl fld="1" item="6"/>
          <tpl fld="8" item="0"/>
        </tpls>
      </n>
      <n v="390" in="0">
        <tpls c="3">
          <tpl fld="6" item="5"/>
          <tpl hier="81" item="1"/>
          <tpl fld="8" item="0"/>
        </tpls>
      </n>
      <n v="16059" in="0">
        <tpls c="3">
          <tpl fld="4" item="4"/>
          <tpl fld="1" item="2"/>
          <tpl fld="8" item="0"/>
        </tpls>
      </n>
      <n v="515" in="0">
        <tpls c="4">
          <tpl fld="4" item="4"/>
          <tpl fld="6" item="5"/>
          <tpl fld="1" item="6"/>
          <tpl fld="8" item="0"/>
        </tpls>
      </n>
      <n v="3" in="0">
        <tpls c="4">
          <tpl fld="4" item="0"/>
          <tpl fld="6" item="5"/>
          <tpl fld="1" item="3"/>
          <tpl fld="8" item="0"/>
        </tpls>
      </n>
      <n v="372" in="0">
        <tpls c="4">
          <tpl fld="4" item="3"/>
          <tpl fld="6" item="5"/>
          <tpl fld="1" item="5"/>
          <tpl fld="8" item="0"/>
        </tpls>
      </n>
      <n v="66" in="0">
        <tpls c="4">
          <tpl fld="4" item="2"/>
          <tpl fld="6" item="5"/>
          <tpl fld="1" item="6"/>
          <tpl fld="8" item="0"/>
        </tpls>
      </n>
      <n v="1137" in="0">
        <tpls c="4">
          <tpl fld="4" item="4"/>
          <tpl fld="6" item="4"/>
          <tpl fld="1" item="2"/>
          <tpl fld="8" item="0"/>
        </tpls>
      </n>
      <n v="16" in="0">
        <tpls c="4">
          <tpl fld="4" item="1"/>
          <tpl fld="6" item="6"/>
          <tpl fld="1" item="3"/>
          <tpl fld="8" item="0"/>
        </tpls>
      </n>
      <n v="260" in="0">
        <tpls c="4">
          <tpl fld="4" item="3"/>
          <tpl fld="6" item="2"/>
          <tpl fld="1" item="6"/>
          <tpl fld="8" item="0"/>
        </tpls>
      </n>
      <n v="402" in="0">
        <tpls c="4">
          <tpl fld="4" item="2"/>
          <tpl fld="6" item="2"/>
          <tpl fld="1" item="2"/>
          <tpl fld="8" item="0"/>
        </tpls>
      </n>
      <n v="251" in="0">
        <tpls c="4">
          <tpl fld="4" item="0"/>
          <tpl fld="6" item="5"/>
          <tpl fld="1" item="5"/>
          <tpl fld="8" item="0"/>
        </tpls>
      </n>
      <n v="2" in="0">
        <tpls c="4">
          <tpl fld="4" item="3"/>
          <tpl fld="6" item="3"/>
          <tpl fld="1" item="6"/>
          <tpl fld="8" item="0"/>
        </tpls>
      </n>
      <n v="480" in="0">
        <tpls c="4">
          <tpl fld="4" item="3"/>
          <tpl fld="6" item="7"/>
          <tpl fld="1" item="2"/>
          <tpl fld="8" item="0"/>
        </tpls>
      </n>
      <n v="40" in="0">
        <tpls c="4">
          <tpl fld="5" item="31"/>
          <tpl fld="4" item="3"/>
          <tpl fld="1" item="4"/>
          <tpl fld="8" item="0"/>
        </tpls>
      </n>
      <n v="4" in="0">
        <tpls c="4">
          <tpl fld="5" item="31"/>
          <tpl fld="4" item="3"/>
          <tpl fld="1" item="3"/>
          <tpl fld="8" item="0"/>
        </tpls>
      </n>
      <n v="120" in="0">
        <tpls c="4">
          <tpl fld="5" item="31"/>
          <tpl fld="4" item="3"/>
          <tpl hier="81" item="1"/>
          <tpl fld="8" item="0"/>
        </tpls>
      </n>
      <n v="574" in="0">
        <tpls c="4">
          <tpl fld="5" item="31"/>
          <tpl fld="4" item="3"/>
          <tpl fld="1" item="5"/>
          <tpl fld="8" item="0"/>
        </tpls>
      </n>
      <n v="671" in="0">
        <tpls c="4">
          <tpl fld="5" item="44"/>
          <tpl fld="4" item="2"/>
          <tpl fld="7" item="0"/>
          <tpl fld="8" item="0"/>
        </tpls>
      </n>
      <n v="1051" in="0">
        <tpls c="3">
          <tpl fld="4" item="2"/>
          <tpl fld="7" item="4"/>
          <tpl fld="8" item="0"/>
        </tpls>
      </n>
      <n v="6839" in="0">
        <tpls c="3">
          <tpl fld="4" item="2"/>
          <tpl fld="7" item="3"/>
          <tpl fld="8" item="0"/>
        </tpls>
      </n>
      <n v="2784" in="0">
        <tpls c="4">
          <tpl fld="4" item="4"/>
          <tpl fld="6" item="5"/>
          <tpl fld="7" item="0"/>
          <tpl fld="8" item="0"/>
        </tpls>
      </n>
      <n v="1551" in="0">
        <tpls c="4">
          <tpl fld="6" item="6"/>
          <tpl fld="0" item="1"/>
          <tpl fld="7" item="1"/>
          <tpl fld="8" item="0"/>
        </tpls>
      </n>
      <n v="1660" in="0">
        <tpls c="4">
          <tpl fld="5" item="8"/>
          <tpl fld="4" item="2"/>
          <tpl fld="7" item="5"/>
          <tpl fld="8" item="0"/>
        </tpls>
      </n>
      <n v="1622" in="0">
        <tpls c="4">
          <tpl fld="3" item="2"/>
          <tpl fld="7" item="1"/>
          <tpl fld="2" item="0"/>
          <tpl fld="8" item="0"/>
        </tpls>
      </n>
      <n v="1191" in="0">
        <tpls c="4">
          <tpl fld="3" item="8"/>
          <tpl fld="7" item="1"/>
          <tpl fld="2" item="1"/>
          <tpl fld="8" item="0"/>
        </tpls>
      </n>
      <n v="1304" in="0">
        <tpls c="4">
          <tpl fld="3" item="5"/>
          <tpl fld="7" item="1"/>
          <tpl fld="2" item="0"/>
          <tpl fld="8" item="0"/>
        </tpls>
      </n>
      <n v="166" in="0">
        <tpls c="3">
          <tpl fld="3" item="4"/>
          <tpl fld="7" item="1"/>
          <tpl fld="8" item="0"/>
        </tpls>
      </n>
      <n v="5184" in="0">
        <tpls c="3">
          <tpl fld="3" item="10"/>
          <tpl fld="7" item="1"/>
          <tpl fld="8" item="0"/>
        </tpls>
      </n>
      <n v="1808" in="0">
        <tpls c="4">
          <tpl fld="5" item="17"/>
          <tpl fld="4" item="4"/>
          <tpl fld="1" item="1"/>
          <tpl fld="8" item="0"/>
        </tpls>
      </n>
      <n v="1251" in="0">
        <tpls c="4">
          <tpl fld="5" item="17"/>
          <tpl fld="4" item="4"/>
          <tpl fld="1" item="3"/>
          <tpl fld="8" item="0"/>
        </tpls>
      </n>
      <n v="2642" in="0">
        <tpls c="4">
          <tpl fld="3" item="12"/>
          <tpl fld="7" item="3"/>
          <tpl fld="2" item="0"/>
          <tpl fld="8" item="0"/>
        </tpls>
      </n>
      <n v="1956" in="0">
        <tpls c="4">
          <tpl fld="3" item="12"/>
          <tpl fld="7" item="1"/>
          <tpl fld="2" item="0"/>
          <tpl fld="8" item="0"/>
        </tpls>
      </n>
      <n v="2524" in="0">
        <tpls c="4">
          <tpl fld="3" item="12"/>
          <tpl fld="7" item="5"/>
          <tpl fld="2" item="0"/>
          <tpl fld="8" item="0"/>
        </tpls>
      </n>
      <n v="50" in="0">
        <tpls c="4">
          <tpl fld="4" item="3"/>
          <tpl fld="6" item="7"/>
          <tpl fld="1" item="3"/>
          <tpl fld="8" item="0"/>
        </tpls>
      </n>
      <n v="6303" in="0">
        <tpls c="3">
          <tpl fld="6" item="1"/>
          <tpl fld="7" item="0"/>
          <tpl fld="8" item="0"/>
        </tpls>
      </n>
      <n v="296" in="0">
        <tpls c="4">
          <tpl fld="4" item="4"/>
          <tpl fld="6" item="3"/>
          <tpl fld="7" item="3"/>
          <tpl fld="8" item="0"/>
        </tpls>
      </n>
      <n v="2919" in="0">
        <tpls c="4">
          <tpl fld="3" item="5"/>
          <tpl fld="1" item="5"/>
          <tpl fld="2" item="0"/>
          <tpl fld="8" item="0"/>
        </tpls>
      </n>
      <n v="1423" in="0">
        <tpls c="4">
          <tpl fld="3" item="5"/>
          <tpl hier="81" item="1"/>
          <tpl fld="2" item="0"/>
          <tpl fld="8" item="0"/>
        </tpls>
      </n>
      <n v="3434" in="0">
        <tpls c="3">
          <tpl fld="4" item="2"/>
          <tpl fld="1" item="6"/>
          <tpl fld="8" item="0"/>
        </tpls>
      </n>
      <n v="103" in="0">
        <tpls c="4">
          <tpl fld="5" item="28"/>
          <tpl fld="4" item="0"/>
          <tpl fld="1" item="1"/>
          <tpl fld="8" item="0"/>
        </tpls>
      </n>
      <n v="39" in="0">
        <tpls c="4">
          <tpl fld="5" item="28"/>
          <tpl fld="4" item="0"/>
          <tpl fld="1" item="3"/>
          <tpl fld="8" item="0"/>
        </tpls>
      </n>
      <n v="41783" in="0">
        <tpls c="3">
          <tpl fld="4" item="4"/>
          <tpl fld="1" item="5"/>
          <tpl fld="8" item="0"/>
        </tpls>
      </n>
      <n v="12456" in="0">
        <tpls c="3">
          <tpl fld="4" item="4"/>
          <tpl fld="1" item="4"/>
          <tpl fld="8" item="0"/>
        </tpls>
      </n>
      <n v="9035" in="0">
        <tpls c="3">
          <tpl fld="4" item="4"/>
          <tpl fld="1" item="3"/>
          <tpl fld="8" item="0"/>
        </tpls>
      </n>
      <n v="2226" in="0">
        <tpls c="3">
          <tpl fld="6" item="1"/>
          <tpl fld="7" item="1"/>
          <tpl fld="8" item="0"/>
        </tpls>
      </n>
      <n v="986" in="0">
        <tpls c="3">
          <tpl fld="6" item="1"/>
          <tpl fld="7" item="2"/>
          <tpl fld="8" item="0"/>
        </tpls>
      </n>
      <n v="982" in="0">
        <tpls c="4">
          <tpl fld="5" item="35"/>
          <tpl fld="4" item="2"/>
          <tpl fld="7" item="5"/>
          <tpl fld="8" item="0"/>
        </tpls>
      </n>
      <n v="480" in="0">
        <tpls c="4">
          <tpl fld="5" item="20"/>
          <tpl fld="4" item="0"/>
          <tpl fld="7" item="5"/>
          <tpl fld="8" item="0"/>
        </tpls>
      </n>
      <n v="1469" in="0">
        <tpls c="4">
          <tpl fld="5" item="42"/>
          <tpl fld="4" item="4"/>
          <tpl fld="7" item="5"/>
          <tpl fld="8" item="0"/>
        </tpls>
      </n>
      <n v="1424" in="0">
        <tpls c="3">
          <tpl fld="4" item="0"/>
          <tpl fld="7" item="5"/>
          <tpl fld="8" item="0"/>
        </tpls>
      </n>
      <n v="376" in="0">
        <tpls c="4">
          <tpl fld="5" item="28"/>
          <tpl fld="4" item="0"/>
          <tpl fld="7" item="5"/>
          <tpl fld="8" item="0"/>
        </tpls>
      </n>
      <n v="3608" in="0">
        <tpls c="4">
          <tpl fld="5" item="26"/>
          <tpl fld="4" item="4"/>
          <tpl fld="7" item="5"/>
          <tpl fld="8" item="0"/>
        </tpls>
      </n>
      <n v="165" in="0">
        <tpls c="4">
          <tpl fld="5" item="31"/>
          <tpl fld="4" item="3"/>
          <tpl fld="7" item="5"/>
          <tpl fld="8" item="0"/>
        </tpls>
      </n>
      <n v="99" in="0">
        <tpls c="4">
          <tpl fld="5" item="30"/>
          <tpl fld="4" item="3"/>
          <tpl fld="7" item="5"/>
          <tpl fld="8" item="0"/>
        </tpls>
      </n>
      <n v="200" in="0">
        <tpls c="4">
          <tpl fld="5" item="1"/>
          <tpl fld="4" item="3"/>
          <tpl fld="7" item="5"/>
          <tpl fld="8" item="0"/>
        </tpls>
      </n>
      <n v="37" in="0">
        <tpls c="4">
          <tpl fld="5" item="4"/>
          <tpl fld="4" item="3"/>
          <tpl fld="7" item="5"/>
          <tpl fld="8" item="0"/>
        </tpls>
      </n>
      <n v="56" in="0">
        <tpls c="4">
          <tpl fld="5" item="39"/>
          <tpl fld="4" item="3"/>
          <tpl fld="7" item="5"/>
          <tpl fld="8" item="0"/>
        </tpls>
      </n>
      <n v="28673" in="0">
        <tpls c="3">
          <tpl fld="4" item="4"/>
          <tpl fld="7" item="5"/>
          <tpl fld="8" item="0"/>
        </tpls>
      </n>
      <n v="92" in="0">
        <tpls c="4">
          <tpl fld="5" item="7"/>
          <tpl fld="4" item="0"/>
          <tpl fld="7" item="5"/>
          <tpl fld="8" item="0"/>
        </tpls>
      </n>
      <n v="38" in="0">
        <tpls c="4">
          <tpl fld="5" item="36"/>
          <tpl fld="4" item="3"/>
          <tpl fld="7" item="5"/>
          <tpl fld="8" item="0"/>
        </tpls>
      </n>
      <n v="1084" in="0">
        <tpls c="4">
          <tpl fld="5" item="13"/>
          <tpl fld="4" item="4"/>
          <tpl fld="7" item="5"/>
          <tpl fld="8" item="0"/>
        </tpls>
      </n>
      <n v="284" in="0">
        <tpls c="3">
          <tpl fld="6" item="1"/>
          <tpl fld="1" item="4"/>
          <tpl fld="8" item="0"/>
        </tpls>
      </n>
      <n v="2056" in="0">
        <tpls c="3">
          <tpl fld="3" item="0"/>
          <tpl fld="1" item="1"/>
          <tpl fld="8" item="0"/>
        </tpls>
      </n>
      <n v="18" in="0">
        <tpls c="4">
          <tpl fld="4" item="3"/>
          <tpl fld="6" item="1"/>
          <tpl fld="1" item="7"/>
          <tpl fld="8" item="0"/>
        </tpls>
      </n>
      <n v="169" in="0">
        <tpls c="4">
          <tpl fld="5" item="22"/>
          <tpl fld="4" item="0"/>
          <tpl fld="1" item="2"/>
          <tpl fld="8" item="0"/>
        </tpls>
      </n>
      <n v="326" in="0">
        <tpls c="4">
          <tpl fld="5" item="22"/>
          <tpl fld="4" item="0"/>
          <tpl fld="1" item="6"/>
          <tpl fld="8" item="0"/>
        </tpls>
      </n>
      <n v="15" in="0">
        <tpls c="4">
          <tpl fld="5" item="22"/>
          <tpl fld="4" item="0"/>
          <tpl fld="1" item="3"/>
          <tpl fld="8" item="0"/>
        </tpls>
      </n>
      <n v="5188" in="0">
        <tpls c="3">
          <tpl fld="3" item="0"/>
          <tpl fld="7" item="5"/>
          <tpl fld="8" item="0"/>
        </tpls>
      </n>
      <n v="1186" in="0">
        <tpls c="3">
          <tpl fld="3" item="0"/>
          <tpl fld="7" item="0"/>
          <tpl fld="8" item="0"/>
        </tpls>
      </n>
      <n v="217" in="0">
        <tpls c="4">
          <tpl fld="3" item="10"/>
          <tpl fld="1" item="3"/>
          <tpl fld="2" item="1"/>
          <tpl fld="8" item="0"/>
        </tpls>
      </n>
      <n v="1879" in="0">
        <tpls c="4">
          <tpl fld="3" item="10"/>
          <tpl fld="1" item="6"/>
          <tpl fld="2" item="1"/>
          <tpl fld="8" item="0"/>
        </tpls>
      </n>
      <n v="1627" in="0">
        <tpls c="4">
          <tpl fld="3" item="10"/>
          <tpl fld="1" item="1"/>
          <tpl fld="2" item="1"/>
          <tpl fld="8" item="0"/>
        </tpls>
      </n>
      <n v="19" in="0">
        <tpls c="4">
          <tpl fld="5" item="45"/>
          <tpl fld="4" item="3"/>
          <tpl fld="7" item="4"/>
          <tpl fld="8" item="0"/>
        </tpls>
      </n>
      <n v="65" in="0">
        <tpls c="4">
          <tpl fld="5" item="45"/>
          <tpl fld="4" item="3"/>
          <tpl fld="7" item="3"/>
          <tpl fld="8" item="0"/>
        </tpls>
      </n>
      <n v="1871" in="0">
        <tpls c="4">
          <tpl fld="5" item="47"/>
          <tpl fld="4" item="4"/>
          <tpl fld="7" item="3"/>
          <tpl fld="8" item="0"/>
        </tpls>
      </n>
      <n v="667" in="0">
        <tpls c="4">
          <tpl fld="5" item="47"/>
          <tpl fld="4" item="4"/>
          <tpl fld="7" item="1"/>
          <tpl fld="8" item="0"/>
        </tpls>
      </n>
      <n v="1163" in="0">
        <tpls c="4">
          <tpl fld="5" item="47"/>
          <tpl fld="4" item="4"/>
          <tpl fld="7" item="2"/>
          <tpl fld="8" item="0"/>
        </tpls>
      </n>
      <n v="321" in="0">
        <tpls c="4">
          <tpl fld="4" item="0"/>
          <tpl fld="6" item="0"/>
          <tpl fld="7" item="3"/>
          <tpl fld="8" item="0"/>
        </tpls>
      </n>
      <n v="165" in="0">
        <tpls c="4">
          <tpl fld="4" item="0"/>
          <tpl fld="6" item="0"/>
          <tpl fld="7" item="5"/>
          <tpl fld="8" item="0"/>
        </tpls>
      </n>
      <n v="9264" in="0">
        <tpls c="3">
          <tpl fld="6" item="2"/>
          <tpl fld="7" item="1"/>
          <tpl fld="8" item="0"/>
        </tpls>
      </n>
      <n v="103" in="0">
        <tpls c="4">
          <tpl fld="6" item="5"/>
          <tpl hier="110" item="0"/>
          <tpl fld="7" item="5"/>
          <tpl fld="8" item="0"/>
        </tpls>
      </n>
      <n v="112" in="0">
        <tpls c="4">
          <tpl fld="6" item="5"/>
          <tpl hier="110" item="0"/>
          <tpl fld="7" item="3"/>
          <tpl fld="8" item="0"/>
        </tpls>
      </n>
      <n v="71" in="0">
        <tpls c="3">
          <tpl fld="3" item="4"/>
          <tpl fld="1" item="1"/>
          <tpl fld="8" item="0"/>
        </tpls>
      </n>
      <n v="83" in="0">
        <tpls c="3">
          <tpl fld="3" item="4"/>
          <tpl hier="81" item="1"/>
          <tpl fld="8" item="0"/>
        </tpls>
      </n>
      <n v="1390" in="0">
        <tpls c="3">
          <tpl fld="6" item="4"/>
          <tpl fld="1" item="3"/>
          <tpl fld="8" item="0"/>
        </tpls>
      </n>
      <n v="10665" in="0">
        <tpls c="3">
          <tpl fld="6" item="4"/>
          <tpl fld="1" item="5"/>
          <tpl fld="8" item="0"/>
        </tpls>
      </n>
      <m in="0">
        <tpls c="4">
          <tpl fld="5" item="30"/>
          <tpl fld="4" item="3"/>
          <tpl fld="1" item="3"/>
          <tpl fld="8" item="0"/>
        </tpls>
      </m>
      <n v="32" in="0">
        <tpls c="4">
          <tpl fld="5" item="30"/>
          <tpl fld="4" item="3"/>
          <tpl fld="1" item="2"/>
          <tpl fld="8" item="0"/>
        </tpls>
      </n>
      <n v="435" in="0">
        <tpls c="4">
          <tpl fld="5" item="47"/>
          <tpl fld="4" item="4"/>
          <tpl fld="1" item="1"/>
          <tpl fld="8" item="0"/>
        </tpls>
      </n>
      <n v="488" in="0">
        <tpls c="4">
          <tpl fld="5" item="47"/>
          <tpl fld="4" item="4"/>
          <tpl fld="1" item="4"/>
          <tpl fld="8" item="0"/>
        </tpls>
      </n>
      <n v="83" in="0">
        <tpls c="3">
          <tpl fld="6" item="3"/>
          <tpl hier="81" item="1"/>
          <tpl fld="8" item="0"/>
        </tpls>
      </n>
      <n v="55" in="0">
        <tpls c="4">
          <tpl fld="6" item="3"/>
          <tpl hier="81" item="1"/>
          <tpl fld="0" item="1"/>
          <tpl fld="8" item="0"/>
        </tpls>
      </n>
      <n v="98" in="0">
        <tpls c="4">
          <tpl fld="6" item="5"/>
          <tpl hier="81" item="1"/>
          <tpl hier="110" item="0"/>
          <tpl fld="8" item="0"/>
        </tpls>
      </n>
      <n v="111" in="0">
        <tpls c="4">
          <tpl fld="6" item="6"/>
          <tpl hier="81" item="1"/>
          <tpl fld="0" item="2"/>
          <tpl fld="8" item="0"/>
        </tpls>
      </n>
      <n v="387" in="0">
        <tpls c="3">
          <tpl hier="81" item="1"/>
          <tpl fld="0" item="2"/>
          <tpl fld="8" item="0"/>
        </tpls>
      </n>
      <n v="30432" in="0">
        <tpls c="3">
          <tpl hier="81" item="1"/>
          <tpl fld="0" item="1"/>
          <tpl fld="8" item="0"/>
        </tpls>
      </n>
      <n v="372" in="0">
        <tpls c="4">
          <tpl fld="6" item="1"/>
          <tpl hier="81" item="1"/>
          <tpl hier="110" item="0"/>
          <tpl fld="8" item="0"/>
        </tpls>
      </n>
      <n v="3443" in="0">
        <tpls c="3">
          <tpl hier="81" item="1"/>
          <tpl hier="110" item="0"/>
          <tpl fld="8" item="0"/>
        </tpls>
      </n>
      <n v="267" in="0">
        <tpls c="4">
          <tpl fld="6" item="5"/>
          <tpl hier="81" item="1"/>
          <tpl fld="0" item="1"/>
          <tpl fld="8" item="0"/>
        </tpls>
      </n>
      <n v="54" in="0">
        <tpls c="4">
          <tpl fld="6" item="1"/>
          <tpl hier="81" item="1"/>
          <tpl fld="0" item="2"/>
          <tpl fld="8" item="0"/>
        </tpls>
      </n>
      <n v="1726" in="0">
        <tpls c="4">
          <tpl fld="4" item="2"/>
          <tpl fld="6" item="4"/>
          <tpl fld="1" item="5"/>
          <tpl fld="8" item="0"/>
        </tpls>
      </n>
      <n v="358" in="0">
        <tpls c="4">
          <tpl fld="4" item="4"/>
          <tpl fld="6" item="4"/>
          <tpl fld="7" item="4"/>
          <tpl fld="8" item="0"/>
        </tpls>
      </n>
      <n v="7071" in="0">
        <tpls c="4">
          <tpl fld="4" item="4"/>
          <tpl fld="6" item="4"/>
          <tpl fld="7" item="5"/>
          <tpl fld="8" item="0"/>
        </tpls>
      </n>
      <n v="302" in="0">
        <tpls c="4">
          <tpl fld="4" item="1"/>
          <tpl fld="6" item="2"/>
          <tpl fld="7" item="3"/>
          <tpl fld="8" item="0"/>
        </tpls>
      </n>
      <n v="7964" in="0">
        <tpls c="4">
          <tpl fld="4" item="4"/>
          <tpl fld="6" item="0"/>
          <tpl fld="1" item="6"/>
          <tpl fld="8" item="0"/>
        </tpls>
      </n>
      <n v="1362" in="0">
        <tpls c="4">
          <tpl fld="4" item="4"/>
          <tpl fld="6" item="0"/>
          <tpl fld="1" item="1"/>
          <tpl fld="8" item="0"/>
        </tpls>
      </n>
      <n v="865" in="0">
        <tpls c="3">
          <tpl fld="3" item="1"/>
          <tpl fld="7" item="1"/>
          <tpl fld="8" item="0"/>
        </tpls>
      </n>
      <n v="3186" in="0">
        <tpls c="4">
          <tpl fld="5" item="17"/>
          <tpl fld="4" item="4"/>
          <tpl fld="1" item="6"/>
          <tpl fld="8" item="0"/>
        </tpls>
      </n>
      <n v="3939" in="0">
        <tpls c="3">
          <tpl fld="7" item="4"/>
          <tpl fld="2" item="0"/>
          <tpl fld="8" item="0"/>
        </tpls>
      </n>
      <n v="34262" in="0">
        <tpls c="3">
          <tpl hier="51" item="4294967295"/>
          <tpl hier="81" item="1"/>
          <tpl fld="8" item="0"/>
        </tpls>
      </n>
      <n v="323" in="0">
        <tpls c="4">
          <tpl fld="5" item="19"/>
          <tpl fld="4" item="4"/>
          <tpl fld="7" item="4"/>
          <tpl fld="8" item="0"/>
        </tpls>
      </n>
      <n v="680" in="0">
        <tpls c="4">
          <tpl fld="5" item="18"/>
          <tpl fld="4" item="2"/>
          <tpl fld="1" item="5"/>
          <tpl fld="8" item="0"/>
        </tpls>
      </n>
      <n v="151" in="0">
        <tpls c="4">
          <tpl fld="6" item="1"/>
          <tpl fld="1" item="3"/>
          <tpl fld="0" item="2"/>
          <tpl fld="8" item="0"/>
        </tpls>
      </n>
      <n v="137" in="0">
        <tpls c="4">
          <tpl fld="4" item="1"/>
          <tpl fld="6" item="2"/>
          <tpl fld="7" item="0"/>
          <tpl fld="8" item="0"/>
        </tpls>
      </n>
      <n v="5825" in="0">
        <tpls c="4">
          <tpl fld="4" item="4"/>
          <tpl fld="6" item="6"/>
          <tpl fld="7" item="0"/>
          <tpl fld="8" item="0"/>
        </tpls>
      </n>
      <n v="494" in="0">
        <tpls c="4">
          <tpl fld="5" item="14"/>
          <tpl fld="4" item="1"/>
          <tpl fld="7" item="0"/>
          <tpl fld="8" item="0"/>
        </tpls>
      </n>
      <n v="1597" in="0">
        <tpls c="4">
          <tpl fld="6" item="7"/>
          <tpl fld="1" item="3"/>
          <tpl hier="110" item="0"/>
          <tpl fld="8" item="0"/>
        </tpls>
      </n>
      <n v="126" in="0">
        <tpls c="4">
          <tpl fld="6" item="5"/>
          <tpl fld="0" item="2"/>
          <tpl fld="7" item="1"/>
          <tpl fld="8" item="0"/>
        </tpls>
      </n>
      <n v="96" in="0">
        <tpls c="4">
          <tpl fld="5" item="3"/>
          <tpl fld="4" item="1"/>
          <tpl fld="7" item="0"/>
          <tpl fld="8" item="0"/>
        </tpls>
      </n>
      <n v="4000" in="0">
        <tpls c="4">
          <tpl fld="6" item="2"/>
          <tpl fld="0" item="1"/>
          <tpl fld="7" item="0"/>
          <tpl fld="8" item="0"/>
        </tpls>
      </n>
      <n v="13" in="0">
        <tpls c="4">
          <tpl fld="5" item="7"/>
          <tpl fld="4" item="0"/>
          <tpl fld="7" item="1"/>
          <tpl fld="8" item="0"/>
        </tpls>
      </n>
      <n v="21" in="0">
        <tpls c="4">
          <tpl fld="5" item="45"/>
          <tpl fld="4" item="3"/>
          <tpl fld="1" item="6"/>
          <tpl fld="8" item="0"/>
        </tpls>
      </n>
      <n v="58" in="0">
        <tpls c="4">
          <tpl fld="6" item="7"/>
          <tpl fld="0" item="2"/>
          <tpl fld="7" item="0"/>
          <tpl fld="8" item="0"/>
        </tpls>
      </n>
      <n v="18" in="0">
        <tpls c="4">
          <tpl fld="6" item="2"/>
          <tpl hier="110" item="0"/>
          <tpl fld="7" item="4"/>
          <tpl fld="8" item="0"/>
        </tpls>
      </n>
      <n v="944" in="0">
        <tpls c="4">
          <tpl fld="5" item="35"/>
          <tpl fld="4" item="2"/>
          <tpl fld="7" item="0"/>
          <tpl fld="8" item="0"/>
        </tpls>
      </n>
      <n v="2169" in="0">
        <tpls c="3">
          <tpl fld="3" item="13"/>
          <tpl fld="1" item="5"/>
          <tpl fld="8" item="0"/>
        </tpls>
      </n>
      <n v="142" in="0">
        <tpls c="4">
          <tpl fld="6" item="4"/>
          <tpl hier="110" item="0"/>
          <tpl fld="7" item="3"/>
          <tpl fld="8" item="0"/>
        </tpls>
      </n>
      <n v="170" in="0">
        <tpls c="4">
          <tpl fld="3" item="4"/>
          <tpl fld="1" item="2"/>
          <tpl fld="2" item="0"/>
          <tpl fld="8" item="0"/>
        </tpls>
      </n>
      <n v="296" in="0">
        <tpls c="4">
          <tpl fld="4" item="0"/>
          <tpl fld="6" item="5"/>
          <tpl hier="81" item="4294967295"/>
          <tpl fld="8" item="0"/>
        </tpls>
      </n>
      <n v="92" in="0">
        <tpls c="4">
          <tpl fld="5" item="20"/>
          <tpl fld="4" item="0"/>
          <tpl fld="7" item="4"/>
          <tpl fld="8" item="0"/>
        </tpls>
      </n>
      <n v="3526" in="0">
        <tpls c="4">
          <tpl fld="5" item="26"/>
          <tpl fld="4" item="4"/>
          <tpl fld="7" item="2"/>
          <tpl fld="8" item="0"/>
        </tpls>
      </n>
      <n v="43" in="0">
        <tpls c="4">
          <tpl fld="4" item="3"/>
          <tpl fld="6" item="3"/>
          <tpl fld="7" item="0"/>
          <tpl fld="8" item="0"/>
        </tpls>
      </n>
      <n v="378" in="0">
        <tpls c="3">
          <tpl fld="3" item="9"/>
          <tpl fld="1" item="6"/>
          <tpl fld="8" item="0"/>
        </tpls>
      </n>
      <n v="126" in="0">
        <tpls c="4">
          <tpl fld="4" item="3"/>
          <tpl fld="6" item="2"/>
          <tpl fld="1" item="4"/>
          <tpl fld="8" item="0"/>
        </tpls>
      </n>
      <n v="130" in="0">
        <tpls c="4">
          <tpl fld="6" item="6"/>
          <tpl fld="1" item="1"/>
          <tpl fld="0" item="2"/>
          <tpl fld="8" item="0"/>
        </tpls>
      </n>
      <n v="10" in="0">
        <tpls c="4">
          <tpl fld="4" item="1"/>
          <tpl fld="6" item="0"/>
          <tpl fld="7" item="1"/>
          <tpl fld="8" item="0"/>
        </tpls>
      </n>
      <n v="2584" in="0">
        <tpls c="3">
          <tpl fld="4" item="2"/>
          <tpl fld="7" item="1"/>
          <tpl fld="8" item="0"/>
        </tpls>
      </n>
      <n v="3803" in="0">
        <tpls c="4">
          <tpl fld="5" item="25"/>
          <tpl fld="4" item="4"/>
          <tpl fld="7" item="3"/>
          <tpl fld="8" item="0"/>
        </tpls>
      </n>
      <n v="5669" in="0">
        <tpls c="3">
          <tpl fld="3" item="11"/>
          <tpl fld="1" item="5"/>
          <tpl fld="8" item="0"/>
        </tpls>
      </n>
      <n v="4560" in="0">
        <tpls c="3">
          <tpl fld="3" item="11"/>
          <tpl fld="7" item="1"/>
          <tpl fld="8" item="0"/>
        </tpls>
      </n>
      <n v="1184" in="0">
        <tpls c="3">
          <tpl fld="3" item="2"/>
          <tpl fld="1" item="3"/>
          <tpl fld="8" item="0"/>
        </tpls>
      </n>
      <n v="96" in="0">
        <tpls c="4">
          <tpl fld="6" item="3"/>
          <tpl hier="81" item="4294967295"/>
          <tpl fld="0" item="2"/>
          <tpl fld="8" item="0"/>
        </tpls>
      </n>
      <n v="108" in="0">
        <tpls c="4">
          <tpl fld="5" item="43"/>
          <tpl fld="4" item="3"/>
          <tpl fld="1" item="2"/>
          <tpl fld="8" item="0"/>
        </tpls>
      </n>
      <n v="67" in="0">
        <tpls c="4">
          <tpl fld="3" item="13"/>
          <tpl fld="7" item="1"/>
          <tpl fld="2" item="1"/>
          <tpl fld="8" item="0"/>
        </tpls>
      </n>
      <n v="2130" in="0">
        <tpls c="4">
          <tpl fld="3" item="0"/>
          <tpl hier="81" item="1"/>
          <tpl fld="2" item="1"/>
          <tpl fld="8" item="0"/>
        </tpls>
      </n>
      <n v="1371" in="0">
        <tpls c="4">
          <tpl fld="3" item="9"/>
          <tpl fld="1" item="5"/>
          <tpl fld="2" item="0"/>
          <tpl fld="8" item="0"/>
        </tpls>
      </n>
      <n v="91" in="0">
        <tpls c="4">
          <tpl fld="6" item="3"/>
          <tpl fld="0" item="1"/>
          <tpl fld="7" item="5"/>
          <tpl fld="8" item="0"/>
        </tpls>
      </n>
      <n v="20" in="0">
        <tpls c="4">
          <tpl fld="5" item="36"/>
          <tpl fld="4" item="3"/>
          <tpl fld="7" item="2"/>
          <tpl fld="8" item="0"/>
        </tpls>
      </n>
      <n v="112" in="0">
        <tpls c="4">
          <tpl fld="5" item="20"/>
          <tpl fld="4" item="0"/>
          <tpl fld="1" item="7"/>
          <tpl fld="8" item="0"/>
        </tpls>
      </n>
      <n v="4130" in="0">
        <tpls c="3">
          <tpl fld="6" item="2"/>
          <tpl fld="7" item="0"/>
          <tpl fld="8" item="0"/>
        </tpls>
      </n>
      <n v="11" in="0">
        <tpls c="4">
          <tpl fld="5" item="29"/>
          <tpl fld="4" item="3"/>
          <tpl fld="1" item="3"/>
          <tpl fld="8" item="0"/>
        </tpls>
      </n>
      <n v="180" in="0">
        <tpls c="4">
          <tpl fld="6" item="1"/>
          <tpl fld="1" item="2"/>
          <tpl hier="110" item="0"/>
          <tpl fld="8" item="0"/>
        </tpls>
      </n>
      <n v="35" in="0">
        <tpls c="4">
          <tpl fld="5" item="34"/>
          <tpl fld="4" item="3"/>
          <tpl fld="1" item="4"/>
          <tpl fld="8" item="0"/>
        </tpls>
      </n>
      <n v="179" in="0">
        <tpls c="4">
          <tpl fld="5" item="8"/>
          <tpl fld="4" item="2"/>
          <tpl fld="7" item="4"/>
          <tpl fld="8" item="0"/>
        </tpls>
      </n>
      <n v="19" in="0">
        <tpls c="4">
          <tpl fld="4" item="1"/>
          <tpl fld="6" item="1"/>
          <tpl fld="1" item="6"/>
          <tpl fld="8" item="0"/>
        </tpls>
      </n>
      <n v="97" in="0">
        <tpls c="4">
          <tpl fld="4" item="1"/>
          <tpl fld="6" item="4"/>
          <tpl fld="1" item="1"/>
          <tpl fld="8" item="0"/>
        </tpls>
      </n>
      <n v="3854" in="0">
        <tpls c="4">
          <tpl fld="5" item="25"/>
          <tpl fld="4" item="4"/>
          <tpl fld="1" item="5"/>
          <tpl fld="8" item="0"/>
        </tpls>
      </n>
      <n v="4" in="0">
        <tpls c="4">
          <tpl fld="4" item="0"/>
          <tpl fld="6" item="5"/>
          <tpl fld="1" item="7"/>
          <tpl fld="8" item="0"/>
        </tpls>
      </n>
      <n v="13" in="0">
        <tpls c="4">
          <tpl fld="6" item="3"/>
          <tpl fld="1" item="4"/>
          <tpl hier="110" item="0"/>
          <tpl fld="8" item="0"/>
        </tpls>
      </n>
      <n v="694" in="0">
        <tpls c="4">
          <tpl fld="6" item="6"/>
          <tpl fld="1" item="7"/>
          <tpl fld="0" item="1"/>
          <tpl fld="8" item="0"/>
        </tpls>
      </n>
      <n v="306" in="0">
        <tpls c="4">
          <tpl fld="6" item="7"/>
          <tpl fld="1" item="6"/>
          <tpl hier="110" item="0"/>
          <tpl fld="8" item="0"/>
        </tpls>
      </n>
      <n v="7" in="0">
        <tpls c="4">
          <tpl fld="5" item="10"/>
          <tpl fld="4" item="3"/>
          <tpl fld="1" item="4"/>
          <tpl fld="8" item="0"/>
        </tpls>
      </n>
      <n v="12936" in="0">
        <tpls c="4">
          <tpl fld="5" item="19"/>
          <tpl fld="4" item="4"/>
          <tpl hier="81" item="4294967295"/>
          <tpl fld="8" item="0"/>
        </tpls>
      </n>
      <n v="532" in="0">
        <tpls c="4">
          <tpl fld="6" item="2"/>
          <tpl fld="1" item="4"/>
          <tpl hier="110" item="0"/>
          <tpl fld="8" item="0"/>
        </tpls>
      </n>
      <n v="824" in="0">
        <tpls c="3">
          <tpl fld="6" item="3"/>
          <tpl fld="7" item="4"/>
          <tpl fld="8" item="0"/>
        </tpls>
      </n>
      <n v="61" in="0">
        <tpls c="4">
          <tpl fld="5" item="1"/>
          <tpl fld="4" item="3"/>
          <tpl fld="1" item="1"/>
          <tpl fld="8" item="0"/>
        </tpls>
      </n>
      <n v="1" in="0">
        <tpls c="4">
          <tpl fld="4" item="0"/>
          <tpl fld="6" item="3"/>
          <tpl hier="81" item="1"/>
          <tpl fld="8" item="0"/>
        </tpls>
      </n>
      <n v="5581" in="0">
        <tpls c="4">
          <tpl fld="3" item="8"/>
          <tpl fld="1" item="6"/>
          <tpl fld="2" item="1"/>
          <tpl fld="8" item="0"/>
        </tpls>
      </n>
      <n v="1" in="0">
        <tpls c="4">
          <tpl fld="5" item="4"/>
          <tpl fld="4" item="3"/>
          <tpl fld="1" item="3"/>
          <tpl fld="8" item="0"/>
        </tpls>
      </n>
      <n v="189" in="0">
        <tpls c="4">
          <tpl fld="5" item="6"/>
          <tpl fld="4" item="2"/>
          <tpl fld="7" item="5"/>
          <tpl fld="8" item="0"/>
        </tpls>
      </n>
      <n v="93" in="0">
        <tpls c="4">
          <tpl fld="5" item="43"/>
          <tpl fld="4" item="3"/>
          <tpl fld="1" item="6"/>
          <tpl fld="8" item="0"/>
        </tpls>
      </n>
      <n v="506" in="0">
        <tpls c="4">
          <tpl fld="5" item="24"/>
          <tpl fld="4" item="3"/>
          <tpl fld="7" item="0"/>
          <tpl fld="8" item="0"/>
        </tpls>
      </n>
      <n v="2677" in="0">
        <tpls c="4">
          <tpl fld="3" item="2"/>
          <tpl fld="7" item="0"/>
          <tpl fld="2" item="0"/>
          <tpl fld="8" item="0"/>
        </tpls>
      </n>
      <n v="67" in="0">
        <tpls c="4">
          <tpl fld="3" item="4"/>
          <tpl fld="1" item="3"/>
          <tpl fld="2" item="0"/>
          <tpl fld="8" item="0"/>
        </tpls>
      </n>
      <n v="59" in="0">
        <tpls c="4">
          <tpl fld="4" item="1"/>
          <tpl fld="6" item="3"/>
          <tpl fld="7" item="0"/>
          <tpl fld="8" item="0"/>
        </tpls>
      </n>
      <n v="531" in="0">
        <tpls c="4">
          <tpl fld="3" item="12"/>
          <tpl fld="7" item="0"/>
          <tpl fld="2" item="1"/>
          <tpl fld="8" item="0"/>
        </tpls>
      </n>
      <n v="2291" in="0">
        <tpls c="4">
          <tpl fld="3" item="7"/>
          <tpl fld="7" item="0"/>
          <tpl fld="2" item="0"/>
          <tpl fld="8" item="0"/>
        </tpls>
      </n>
      <n v="334" in="0">
        <tpls c="3">
          <tpl fld="6" item="5"/>
          <tpl fld="1" item="3"/>
          <tpl fld="8" item="0"/>
        </tpls>
      </n>
      <n v="250" in="0">
        <tpls c="4">
          <tpl fld="5" item="28"/>
          <tpl fld="4" item="0"/>
          <tpl hier="81" item="1"/>
          <tpl fld="8" item="0"/>
        </tpls>
      </n>
      <n v="1498" in="0">
        <tpls c="3">
          <tpl fld="6" item="0"/>
          <tpl fld="1" item="1"/>
          <tpl fld="8" item="0"/>
        </tpls>
      </n>
      <n v="87" in="0">
        <tpls c="4">
          <tpl fld="6" item="2"/>
          <tpl fld="1" item="5"/>
          <tpl fld="0" item="2"/>
          <tpl fld="8" item="0"/>
        </tpls>
      </n>
      <n v="25" in="0">
        <tpls c="4">
          <tpl fld="6" item="3"/>
          <tpl fld="0" item="2"/>
          <tpl fld="7" item="1"/>
          <tpl fld="8" item="0"/>
        </tpls>
      </n>
      <n v="4169" in="0">
        <tpls c="3">
          <tpl fld="4" item="3"/>
          <tpl fld="7" item="3"/>
          <tpl fld="8" item="0"/>
        </tpls>
      </n>
      <n v="1007" in="0">
        <tpls c="4">
          <tpl fld="3" item="11"/>
          <tpl fld="1" item="1"/>
          <tpl fld="2" item="1"/>
          <tpl fld="8" item="0"/>
        </tpls>
      </n>
      <n v="242" in="0">
        <tpls c="4">
          <tpl fld="4" item="4"/>
          <tpl fld="6" item="1"/>
          <tpl fld="1" item="4"/>
          <tpl fld="8" item="0"/>
        </tpls>
      </n>
      <n v="21" in="0">
        <tpls c="4">
          <tpl fld="6" item="2"/>
          <tpl fld="1" item="2"/>
          <tpl fld="0" item="2"/>
          <tpl fld="8" item="0"/>
        </tpls>
      </n>
      <m in="0">
        <tpls c="4">
          <tpl fld="4" item="1"/>
          <tpl fld="6" item="3"/>
          <tpl fld="1" item="4"/>
          <tpl fld="8" item="0"/>
        </tpls>
      </m>
      <n v="184" in="0">
        <tpls c="4">
          <tpl fld="3" item="3"/>
          <tpl fld="7" item="4"/>
          <tpl fld="2" item="1"/>
          <tpl fld="8" item="0"/>
        </tpls>
      </n>
      <n v="83" in="0">
        <tpls c="3">
          <tpl fld="3" item="4"/>
          <tpl fld="1" item="3"/>
          <tpl fld="8" item="0"/>
        </tpls>
      </n>
      <n v="63" in="0">
        <tpls c="4">
          <tpl fld="5" item="29"/>
          <tpl fld="4" item="3"/>
          <tpl fld="7" item="1"/>
          <tpl fld="8" item="0"/>
        </tpls>
      </n>
      <n v="118" in="0">
        <tpls c="4">
          <tpl fld="6" item="5"/>
          <tpl fld="1" item="1"/>
          <tpl hier="110" item="0"/>
          <tpl fld="8" item="0"/>
        </tpls>
      </n>
      <n v="3439" in="0">
        <tpls c="3">
          <tpl fld="3" item="5"/>
          <tpl fld="7" item="3"/>
          <tpl fld="8" item="0"/>
        </tpls>
      </n>
      <n v="5443" in="0">
        <tpls c="3">
          <tpl fld="3" item="10"/>
          <tpl fld="7" item="2"/>
          <tpl fld="8" item="0"/>
        </tpls>
      </n>
      <n v="917" in="0">
        <tpls c="4">
          <tpl fld="6" item="2"/>
          <tpl hier="110" item="0"/>
          <tpl fld="7" item="2"/>
          <tpl fld="8" item="0"/>
        </tpls>
      </n>
      <n v="72" in="0">
        <tpls c="4">
          <tpl fld="4" item="2"/>
          <tpl fld="6" item="5"/>
          <tpl fld="7" item="5"/>
          <tpl fld="8" item="0"/>
        </tpls>
      </n>
      <n v="12182" in="0">
        <tpls c="3">
          <tpl fld="6" item="7"/>
          <tpl fld="1" item="5"/>
          <tpl fld="8" item="0"/>
        </tpls>
      </n>
      <n v="43" in="0">
        <tpls c="4">
          <tpl fld="6" item="1"/>
          <tpl fld="0" item="2"/>
          <tpl fld="7" item="0"/>
          <tpl fld="8" item="0"/>
        </tpls>
      </n>
      <m>
        <tpls c="4">
          <tpl fld="6" item="0"/>
          <tpl fld="1" item="3"/>
          <tpl hier="110" item="0"/>
          <tpl fld="8" item="0"/>
        </tpls>
      </m>
      <n v="472" in="0">
        <tpls c="4">
          <tpl fld="3" item="8"/>
          <tpl fld="1" item="2"/>
          <tpl fld="2" item="1"/>
          <tpl fld="8" item="0"/>
        </tpls>
      </n>
      <n v="7740" in="0">
        <tpls c="3">
          <tpl fld="3" item="8"/>
          <tpl fld="7" item="3"/>
          <tpl fld="8" item="0"/>
        </tpls>
      </n>
      <n v="22" in="0">
        <tpls c="4">
          <tpl fld="6" item="5"/>
          <tpl hier="110" item="0"/>
          <tpl fld="7" item="4"/>
          <tpl fld="8" item="0"/>
        </tpls>
      </n>
      <n v="16" in="0">
        <tpls c="4">
          <tpl fld="4" item="2"/>
          <tpl fld="6" item="5"/>
          <tpl fld="1" item="1"/>
          <tpl fld="8" item="0"/>
        </tpls>
      </n>
      <n v="830" in="0">
        <tpls c="4">
          <tpl fld="6" item="7"/>
          <tpl fld="1" item="3"/>
          <tpl fld="0" item="1"/>
          <tpl fld="8" item="0"/>
        </tpls>
      </n>
      <n v="419" in="0">
        <tpls c="4">
          <tpl fld="4" item="2"/>
          <tpl fld="6" item="4"/>
          <tpl fld="1" item="1"/>
          <tpl fld="8" item="0"/>
        </tpls>
      </n>
      <n v="831" in="0">
        <tpls c="4">
          <tpl fld="5" item="8"/>
          <tpl fld="4" item="2"/>
          <tpl fld="7" item="1"/>
          <tpl fld="8" item="0"/>
        </tpls>
      </n>
      <n v="47972" in="0">
        <tpls c="3">
          <tpl fld="0" item="1"/>
          <tpl fld="7" item="3"/>
          <tpl fld="8" item="0"/>
        </tpls>
      </n>
      <n v="1540" in="0">
        <tpls c="4">
          <tpl fld="5" item="47"/>
          <tpl fld="4" item="4"/>
          <tpl fld="7" item="0"/>
          <tpl fld="8" item="0"/>
        </tpls>
      </n>
      <n v="2552" in="0">
        <tpls c="4">
          <tpl fld="5" item="25"/>
          <tpl fld="4" item="4"/>
          <tpl fld="1" item="3"/>
          <tpl fld="8" item="0"/>
        </tpls>
      </n>
      <n v="792" in="0">
        <tpls c="3">
          <tpl fld="4" item="1"/>
          <tpl fld="1" item="6"/>
          <tpl fld="8" item="0"/>
        </tpls>
      </n>
      <n v="2" in="0">
        <tpls c="4">
          <tpl fld="6" item="0"/>
          <tpl fld="1" item="2"/>
          <tpl fld="0" item="2"/>
          <tpl fld="8" item="0"/>
        </tpls>
      </n>
      <n v="802" in="0">
        <tpls c="4">
          <tpl fld="3" item="4"/>
          <tpl fld="7" item="0"/>
          <tpl fld="2" item="1"/>
          <tpl fld="8" item="0"/>
        </tpls>
      </n>
      <n v="2501" in="0">
        <tpls c="4">
          <tpl fld="5" item="40"/>
          <tpl fld="4" item="4"/>
          <tpl fld="1" item="5"/>
          <tpl fld="8" item="0"/>
        </tpls>
      </n>
      <n v="1430" in="0">
        <tpls c="3">
          <tpl fld="3" item="11"/>
          <tpl fld="1" item="3"/>
          <tpl fld="8" item="0"/>
        </tpls>
      </n>
      <n v="11" in="0">
        <tpls c="4">
          <tpl fld="4" item="3"/>
          <tpl fld="6" item="3"/>
          <tpl fld="1" item="2"/>
          <tpl fld="8" item="0"/>
        </tpls>
      </n>
      <n v="81" in="0">
        <tpls c="4">
          <tpl fld="4" item="0"/>
          <tpl fld="6" item="1"/>
          <tpl fld="7" item="3"/>
          <tpl fld="8" item="0"/>
        </tpls>
      </n>
      <n v="4378" in="0">
        <tpls c="3">
          <tpl fld="3" item="10"/>
          <tpl hier="81" item="1"/>
          <tpl fld="8" item="0"/>
        </tpls>
      </n>
      <n v="942" in="0">
        <tpls c="4">
          <tpl fld="5" item="15"/>
          <tpl fld="4" item="3"/>
          <tpl hier="81" item="4294967295"/>
          <tpl fld="8" item="0"/>
        </tpls>
      </n>
      <n v="1770" in="0">
        <tpls c="4">
          <tpl fld="3" item="6"/>
          <tpl fld="1" item="5"/>
          <tpl fld="2" item="1"/>
          <tpl fld="8" item="0"/>
        </tpls>
      </n>
      <n v="225" in="0">
        <tpls c="4">
          <tpl fld="4" item="2"/>
          <tpl fld="6" item="4"/>
          <tpl fld="1" item="2"/>
          <tpl fld="8" item="0"/>
        </tpls>
      </n>
      <n v="21" in="0">
        <tpls c="4">
          <tpl fld="4" item="1"/>
          <tpl fld="6" item="7"/>
          <tpl fld="1" item="4"/>
          <tpl fld="8" item="0"/>
        </tpls>
      </n>
      <n v="25" in="0">
        <tpls c="4">
          <tpl fld="6" item="5"/>
          <tpl hier="81" item="1"/>
          <tpl fld="0" item="2"/>
          <tpl fld="8" item="0"/>
        </tpls>
      </n>
      <n v="6139" in="0">
        <tpls c="4">
          <tpl fld="4" item="4"/>
          <tpl fld="6" item="2"/>
          <tpl hier="81" item="1"/>
          <tpl fld="8" item="0"/>
        </tpls>
      </n>
      <n v="1335" in="0">
        <tpls c="4">
          <tpl fld="6" item="2"/>
          <tpl fld="1" item="3"/>
          <tpl hier="110" item="0"/>
          <tpl fld="8" item="0"/>
        </tpls>
      </n>
      <n v="221" in="0">
        <tpls c="4">
          <tpl fld="3" item="11"/>
          <tpl fld="7" item="4"/>
          <tpl fld="2" item="0"/>
          <tpl fld="8" item="0"/>
        </tpls>
      </n>
      <n v="19" in="0">
        <tpls c="4">
          <tpl fld="4" item="0"/>
          <tpl fld="6" item="7"/>
          <tpl fld="7" item="4"/>
          <tpl fld="8" item="0"/>
        </tpls>
      </n>
      <n v="480" in="0">
        <tpls c="4">
          <tpl fld="6" item="6"/>
          <tpl fld="1" item="3"/>
          <tpl fld="0" item="1"/>
          <tpl fld="8" item="0"/>
        </tpls>
      </n>
      <n v="140" in="0">
        <tpls c="4">
          <tpl fld="5" item="9"/>
          <tpl fld="4" item="3"/>
          <tpl fld="1" item="6"/>
          <tpl fld="8" item="0"/>
        </tpls>
      </n>
      <n v="5" in="0">
        <tpls c="4">
          <tpl fld="6" item="3"/>
          <tpl fld="1" item="4"/>
          <tpl fld="0" item="2"/>
          <tpl fld="8" item="0"/>
        </tpls>
      </n>
      <n v="1996" in="0">
        <tpls c="4">
          <tpl fld="3" item="10"/>
          <tpl hier="81" item="1"/>
          <tpl fld="2" item="1"/>
          <tpl fld="8" item="0"/>
        </tpls>
      </n>
      <n v="271" in="0">
        <tpls c="4">
          <tpl fld="5" item="38"/>
          <tpl fld="4" item="1"/>
          <tpl fld="7" item="5"/>
          <tpl fld="8" item="0"/>
        </tpls>
      </n>
      <n v="4148" in="0">
        <tpls c="4">
          <tpl fld="5" item="17"/>
          <tpl fld="4" item="4"/>
          <tpl fld="7" item="5"/>
          <tpl fld="8" item="0"/>
        </tpls>
      </n>
      <n v="14" in="0">
        <tpls c="4">
          <tpl fld="4" item="1"/>
          <tpl fld="6" item="0"/>
          <tpl fld="1" item="4"/>
          <tpl fld="8" item="0"/>
        </tpls>
      </n>
      <n v="3294" in="0">
        <tpls c="4">
          <tpl fld="4" item="4"/>
          <tpl fld="6" item="5"/>
          <tpl fld="1" item="5"/>
          <tpl fld="8" item="0"/>
        </tpls>
      </n>
      <n v="403" in="0">
        <tpls c="4">
          <tpl fld="4" item="2"/>
          <tpl fld="6" item="7"/>
          <tpl fld="1" item="6"/>
          <tpl fld="8" item="0"/>
        </tpls>
      </n>
      <n v="4068" in="0">
        <tpls c="4">
          <tpl fld="4" item="4"/>
          <tpl fld="6" item="4"/>
          <tpl fld="1" item="1"/>
          <tpl fld="8" item="0"/>
        </tpls>
      </n>
      <n v="398" in="0">
        <tpls c="4">
          <tpl fld="6" item="1"/>
          <tpl hier="110" item="0"/>
          <tpl fld="7" item="5"/>
          <tpl fld="8" item="0"/>
        </tpls>
      </n>
      <n v="12" in="0">
        <tpls c="4">
          <tpl fld="4" item="0"/>
          <tpl fld="6" item="0"/>
          <tpl fld="7" item="1"/>
          <tpl fld="8" item="0"/>
        </tpls>
      </n>
      <n v="122" in="0">
        <tpls c="4">
          <tpl fld="5" item="45"/>
          <tpl fld="4" item="3"/>
          <tpl fld="1" item="5"/>
          <tpl fld="8" item="0"/>
        </tpls>
      </n>
      <n v="1953" in="0">
        <tpls c="3">
          <tpl fld="6" item="1"/>
          <tpl fld="7" item="5"/>
          <tpl fld="8" item="0"/>
        </tpls>
      </n>
      <n v="75" in="0">
        <tpls c="4">
          <tpl fld="4" item="3"/>
          <tpl fld="6" item="7"/>
          <tpl fld="1" item="7"/>
          <tpl fld="8" item="0"/>
        </tpls>
      </n>
      <n v="156" in="0">
        <tpls c="4">
          <tpl fld="6" item="0"/>
          <tpl hier="110" item="0"/>
          <tpl fld="7" item="1"/>
          <tpl fld="8" item="0"/>
        </tpls>
      </n>
      <n v="332" in="0">
        <tpls c="4">
          <tpl fld="4" item="2"/>
          <tpl fld="6" item="2"/>
          <tpl fld="1" item="1"/>
          <tpl fld="8" item="0"/>
        </tpls>
      </n>
      <n v="3461" in="0">
        <tpls c="3">
          <tpl fld="6" item="2"/>
          <tpl fld="1" item="1"/>
          <tpl fld="8" item="0"/>
        </tpls>
      </n>
      <n v="42" in="0">
        <tpls c="4">
          <tpl fld="6" item="5"/>
          <tpl fld="0" item="2"/>
          <tpl fld="7" item="2"/>
          <tpl fld="8" item="0"/>
        </tpls>
      </n>
      <n v="2023" in="0">
        <tpls c="4">
          <tpl fld="3" item="12"/>
          <tpl fld="1" item="5"/>
          <tpl fld="2" item="1"/>
          <tpl fld="8" item="0"/>
        </tpls>
      </n>
      <n v="454" in="0">
        <tpls c="4">
          <tpl fld="4" item="0"/>
          <tpl fld="6" item="6"/>
          <tpl fld="7" item="0"/>
          <tpl fld="8" item="0"/>
        </tpls>
      </n>
      <n v="127" in="0">
        <tpls c="4">
          <tpl fld="6" item="0"/>
          <tpl fld="1" item="7"/>
          <tpl fld="0" item="1"/>
          <tpl fld="8" item="0"/>
        </tpls>
      </n>
      <n v="451" in="0">
        <tpls c="4">
          <tpl fld="6" item="1"/>
          <tpl fld="1" item="7"/>
          <tpl hier="110" item="0"/>
          <tpl fld="8" item="0"/>
        </tpls>
      </n>
      <n v="21394" in="0">
        <tpls c="4">
          <tpl fld="5" item="25"/>
          <tpl fld="4" item="4"/>
          <tpl hier="81" item="4294967295"/>
          <tpl fld="8" item="0"/>
        </tpls>
      </n>
      <n v="356" in="0">
        <tpls c="4">
          <tpl fld="4" item="2"/>
          <tpl fld="6" item="4"/>
          <tpl fld="7" item="0"/>
          <tpl fld="8" item="0"/>
        </tpls>
      </n>
      <n v="231" in="0">
        <tpls c="4">
          <tpl fld="5" item="41"/>
          <tpl fld="4" item="1"/>
          <tpl fld="7" item="3"/>
          <tpl fld="8" item="0"/>
        </tpls>
      </n>
      <n v="992" in="0">
        <tpls c="4">
          <tpl fld="3" item="3"/>
          <tpl fld="1" item="6"/>
          <tpl fld="2" item="1"/>
          <tpl fld="8" item="0"/>
        </tpls>
      </n>
      <n v="115" in="0">
        <tpls c="4">
          <tpl fld="5" item="23"/>
          <tpl fld="4" item="3"/>
          <tpl hier="81" item="4294967295"/>
          <tpl fld="8" item="0"/>
        </tpls>
      </n>
      <n v="408" in="0">
        <tpls c="4">
          <tpl fld="4" item="0"/>
          <tpl fld="6" item="4"/>
          <tpl fld="7" item="3"/>
          <tpl fld="8" item="0"/>
        </tpls>
      </n>
      <n v="91" in="0">
        <tpls c="4">
          <tpl fld="5" item="35"/>
          <tpl fld="4" item="2"/>
          <tpl fld="1" item="7"/>
          <tpl fld="8" item="0"/>
        </tpls>
      </n>
      <n v="2" in="0">
        <tpls c="4">
          <tpl fld="5" item="39"/>
          <tpl fld="4" item="3"/>
          <tpl fld="1" item="7"/>
          <tpl fld="8" item="0"/>
        </tpls>
      </n>
      <n v="12" in="0">
        <tpls c="4">
          <tpl fld="5" item="31"/>
          <tpl fld="4" item="3"/>
          <tpl fld="1" item="7"/>
          <tpl fld="8" item="0"/>
        </tpls>
      </n>
      <n v="16" in="0">
        <tpls c="4">
          <tpl fld="4" item="0"/>
          <tpl fld="6" item="2"/>
          <tpl fld="7" item="4"/>
          <tpl fld="8" item="0"/>
        </tpls>
      </n>
      <n v="464" in="0">
        <tpls c="4">
          <tpl fld="4" item="4"/>
          <tpl fld="6" item="2"/>
          <tpl fld="7" item="4"/>
          <tpl fld="8" item="0"/>
        </tpls>
      </n>
      <n v="116" in="0">
        <tpls c="4">
          <tpl fld="4" item="2"/>
          <tpl fld="6" item="3"/>
          <tpl fld="7" item="4"/>
          <tpl fld="8" item="0"/>
        </tpls>
      </n>
      <n v="180" in="0">
        <tpls c="4">
          <tpl fld="6" item="6"/>
          <tpl fld="1" item="7"/>
          <tpl fld="0" item="2"/>
          <tpl fld="8" item="0"/>
        </tpls>
      </n>
      <n v="1507" in="0">
        <tpls c="4">
          <tpl fld="3" item="9"/>
          <tpl fld="1" item="5"/>
          <tpl fld="2" item="1"/>
          <tpl fld="8" item="0"/>
        </tpls>
      </n>
      <n v="15" in="0">
        <tpls c="4">
          <tpl fld="6" item="2"/>
          <tpl fld="0" item="2"/>
          <tpl fld="7" item="4"/>
          <tpl fld="8" item="0"/>
        </tpls>
      </n>
      <n v="1052" in="0">
        <tpls c="4">
          <tpl fld="5" item="29"/>
          <tpl fld="4" item="3"/>
          <tpl hier="81" item="4294967295"/>
          <tpl fld="8" item="0"/>
        </tpls>
      </n>
      <n v="3249" in="0">
        <tpls c="4">
          <tpl fld="6" item="2"/>
          <tpl hier="110" item="0"/>
          <tpl fld="7" item="1"/>
          <tpl fld="8" item="0"/>
        </tpls>
      </n>
      <n v="354" in="0">
        <tpls c="4">
          <tpl fld="3" item="1"/>
          <tpl hier="81" item="1"/>
          <tpl fld="2" item="0"/>
          <tpl fld="8" item="0"/>
        </tpls>
      </n>
      <n v="23" in="0">
        <tpls c="4">
          <tpl fld="6" item="5"/>
          <tpl fld="1" item="2"/>
          <tpl fld="0" item="2"/>
          <tpl fld="8" item="0"/>
        </tpls>
      </n>
      <n v="2540" in="0">
        <tpls c="4">
          <tpl fld="4" item="4"/>
          <tpl fld="6" item="0"/>
          <tpl fld="7" item="5"/>
          <tpl fld="8" item="0"/>
        </tpls>
      </n>
      <n v="997" in="0">
        <tpls c="4">
          <tpl fld="4" item="4"/>
          <tpl fld="6" item="5"/>
          <tpl fld="7" item="3"/>
          <tpl fld="8" item="0"/>
        </tpls>
      </n>
      <n v="645" in="0">
        <tpls c="4">
          <tpl fld="4" item="3"/>
          <tpl fld="6" item="0"/>
          <tpl fld="7" item="3"/>
          <tpl fld="8" item="0"/>
        </tpls>
      </n>
      <n v="1945" in="0">
        <tpls c="3">
          <tpl hier="110" item="0"/>
          <tpl fld="7" item="3"/>
          <tpl fld="8" item="0"/>
        </tpls>
      </n>
      <n v="331" in="0">
        <tpls c="4">
          <tpl fld="4" item="0"/>
          <tpl fld="6" item="2"/>
          <tpl fld="7" item="5"/>
          <tpl fld="8" item="0"/>
        </tpls>
      </n>
      <n v="33" in="0">
        <tpls c="4">
          <tpl fld="5" item="2"/>
          <tpl fld="4" item="3"/>
          <tpl fld="1" item="4"/>
          <tpl fld="8" item="0"/>
        </tpls>
      </n>
      <n v="1387" in="0">
        <tpls c="4">
          <tpl fld="3" item="11"/>
          <tpl fld="7" item="2"/>
          <tpl fld="2" item="0"/>
          <tpl fld="8" item="0"/>
        </tpls>
      </n>
      <n v="2066" in="0">
        <tpls c="4">
          <tpl fld="3" item="0"/>
          <tpl fld="1" item="5"/>
          <tpl fld="2" item="1"/>
          <tpl fld="8" item="0"/>
        </tpls>
      </n>
      <n v="725" in="0">
        <tpls c="4">
          <tpl fld="5" item="16"/>
          <tpl fld="4" item="2"/>
          <tpl fld="1" item="2"/>
          <tpl fld="8" item="0"/>
        </tpls>
      </n>
      <n v="507" in="0">
        <tpls c="4">
          <tpl fld="5" item="11"/>
          <tpl fld="4" item="0"/>
          <tpl hier="81" item="4294967295"/>
          <tpl fld="8" item="0"/>
        </tpls>
      </n>
      <n v="1690" in="0">
        <tpls c="4">
          <tpl fld="3" item="8"/>
          <tpl fld="7" item="5"/>
          <tpl fld="2" item="1"/>
          <tpl fld="8" item="0"/>
        </tpls>
      </n>
      <n v="1045" in="0">
        <tpls c="4">
          <tpl fld="5" item="47"/>
          <tpl fld="4" item="4"/>
          <tpl fld="1" item="6"/>
          <tpl fld="8" item="0"/>
        </tpls>
      </n>
      <n v="478" in="0">
        <tpls c="4">
          <tpl fld="5" item="33"/>
          <tpl fld="4" item="4"/>
          <tpl fld="1" item="7"/>
          <tpl fld="8" item="0"/>
        </tpls>
      </n>
      <n v="30" in="0">
        <tpls c="4">
          <tpl fld="5" item="11"/>
          <tpl fld="4" item="0"/>
          <tpl fld="1" item="2"/>
          <tpl fld="8" item="0"/>
        </tpls>
      </n>
      <n v="477" in="0">
        <tpls c="4">
          <tpl fld="6" item="5"/>
          <tpl fld="1" item="6"/>
          <tpl fld="0" item="1"/>
          <tpl fld="8" item="0"/>
        </tpls>
      </n>
      <n v="236" in="0">
        <tpls c="4">
          <tpl fld="5" item="22"/>
          <tpl fld="4" item="0"/>
          <tpl hier="81" item="1"/>
          <tpl fld="8" item="0"/>
        </tpls>
      </n>
      <n v="170" in="0">
        <tpls c="4">
          <tpl fld="5" item="2"/>
          <tpl fld="4" item="3"/>
          <tpl fld="7" item="5"/>
          <tpl fld="8" item="0"/>
        </tpls>
      </n>
      <n v="1027" in="0">
        <tpls c="4">
          <tpl fld="5" item="13"/>
          <tpl fld="4" item="4"/>
          <tpl fld="7" item="2"/>
          <tpl fld="8" item="0"/>
        </tpls>
      </n>
      <n v="21" in="0">
        <tpls c="4">
          <tpl fld="4" item="1"/>
          <tpl fld="6" item="6"/>
          <tpl fld="1" item="7"/>
          <tpl fld="8" item="0"/>
        </tpls>
      </n>
      <m in="0">
        <tpls c="4">
          <tpl fld="4" item="1"/>
          <tpl fld="6" item="3"/>
          <tpl fld="1" item="1"/>
          <tpl fld="8" item="0"/>
        </tpls>
      </m>
      <n v="6" in="0">
        <tpls c="4">
          <tpl fld="4" item="1"/>
          <tpl fld="6" item="1"/>
          <tpl fld="1" item="1"/>
          <tpl fld="8" item="0"/>
        </tpls>
      </n>
      <n v="76" in="0">
        <tpls c="4">
          <tpl fld="4" item="4"/>
          <tpl fld="6" item="3"/>
          <tpl fld="1" item="3"/>
          <tpl fld="8" item="0"/>
        </tpls>
      </n>
      <n v="1281" in="0">
        <tpls c="4">
          <tpl fld="6" item="6"/>
          <tpl fld="0" item="1"/>
          <tpl fld="7" item="4"/>
          <tpl fld="8" item="0"/>
        </tpls>
      </n>
      <n v="1809" in="0">
        <tpls c="3">
          <tpl fld="6" item="6"/>
          <tpl fld="1" item="3"/>
          <tpl fld="8" item="0"/>
        </tpls>
      </n>
      <n v="1" in="0">
        <tpls c="4">
          <tpl fld="4" item="3"/>
          <tpl fld="6" item="3"/>
          <tpl hier="81" item="1"/>
          <tpl fld="8" item="0"/>
        </tpls>
      </n>
      <n v="68" in="0">
        <tpls c="4">
          <tpl fld="6" item="2"/>
          <tpl fld="0" item="2"/>
          <tpl fld="7" item="5"/>
          <tpl fld="8" item="0"/>
        </tpls>
      </n>
      <n v="693" in="0">
        <tpls c="4">
          <tpl fld="4" item="4"/>
          <tpl fld="6" item="1"/>
          <tpl fld="1" item="7"/>
          <tpl fld="8" item="0"/>
        </tpls>
      </n>
      <n v="43" in="0">
        <tpls c="4">
          <tpl fld="4" item="0"/>
          <tpl fld="6" item="6"/>
          <tpl fld="1" item="7"/>
          <tpl fld="8" item="0"/>
        </tpls>
      </n>
      <n v="167" in="0">
        <tpls c="4">
          <tpl fld="4" item="3"/>
          <tpl fld="6" item="4"/>
          <tpl fld="1" item="1"/>
          <tpl fld="8" item="0"/>
        </tpls>
      </n>
      <n v="66" in="0">
        <tpls c="4">
          <tpl fld="4" item="0"/>
          <tpl fld="6" item="2"/>
          <tpl fld="1" item="1"/>
          <tpl fld="8" item="0"/>
        </tpls>
      </n>
      <n v="55" in="0">
        <tpls c="4">
          <tpl fld="6" item="5"/>
          <tpl fld="0" item="2"/>
          <tpl fld="7" item="3"/>
          <tpl fld="8" item="0"/>
        </tpls>
      </n>
      <n v="27078" in="0">
        <tpls c="3">
          <tpl fld="1" item="5"/>
          <tpl fld="2" item="1"/>
          <tpl fld="8" item="0"/>
        </tpls>
      </n>
      <n v="1010" in="0">
        <tpls c="4">
          <tpl fld="5" item="47"/>
          <tpl fld="4" item="4"/>
          <tpl fld="1" item="2"/>
          <tpl fld="8" item="0"/>
        </tpls>
      </n>
      <n v="49" in="0">
        <tpls c="4">
          <tpl fld="6" item="4"/>
          <tpl fld="1" item="7"/>
          <tpl fld="0" item="2"/>
          <tpl fld="8" item="0"/>
        </tpls>
      </n>
      <n v="888" in="0">
        <tpls c="4">
          <tpl fld="6" item="6"/>
          <tpl fld="1" item="7"/>
          <tpl hier="110" item="0"/>
          <tpl fld="8" item="0"/>
        </tpls>
      </n>
      <n v="7879" in="0">
        <tpls c="4">
          <tpl fld="4" item="4"/>
          <tpl fld="6" item="4"/>
          <tpl fld="7" item="3"/>
          <tpl fld="8" item="0"/>
        </tpls>
      </n>
      <n v="245" in="0">
        <tpls c="4">
          <tpl fld="5" item="39"/>
          <tpl fld="4" item="3"/>
          <tpl hier="81" item="4294967295"/>
          <tpl fld="8" item="0"/>
        </tpls>
      </n>
      <n v="33" in="0">
        <tpls c="4">
          <tpl fld="5" item="41"/>
          <tpl fld="4" item="1"/>
          <tpl fld="1" item="4"/>
          <tpl fld="8" item="0"/>
        </tpls>
      </n>
      <n v="347" in="0">
        <tpls c="3">
          <tpl fld="1" item="6"/>
          <tpl fld="0" item="2"/>
          <tpl fld="8" item="0"/>
        </tpls>
      </n>
      <n v="9" in="0">
        <tpls c="4">
          <tpl fld="6" item="3"/>
          <tpl fld="1" item="6"/>
          <tpl fld="0" item="2"/>
          <tpl fld="8" item="0"/>
        </tpls>
      </n>
      <n v="186" in="0">
        <tpls c="4">
          <tpl fld="5" item="11"/>
          <tpl fld="4" item="0"/>
          <tpl fld="7" item="3"/>
          <tpl fld="8" item="0"/>
        </tpls>
      </n>
      <n v="811" in="0">
        <tpls c="4">
          <tpl fld="3" item="3"/>
          <tpl fld="1" item="1"/>
          <tpl fld="2" item="1"/>
          <tpl fld="8" item="0"/>
        </tpls>
      </n>
      <n v="7152" in="0">
        <tpls c="4">
          <tpl fld="5" item="47"/>
          <tpl fld="4" item="4"/>
          <tpl hier="81" item="4294967295"/>
          <tpl fld="8" item="0"/>
        </tpls>
      </n>
      <n v="1201" in="0">
        <tpls c="4">
          <tpl fld="5" item="9"/>
          <tpl fld="4" item="3"/>
          <tpl hier="81" item="4294967295"/>
          <tpl fld="8" item="0"/>
        </tpls>
      </n>
      <n v="460" in="0">
        <tpls c="4">
          <tpl fld="5" item="7"/>
          <tpl fld="4" item="0"/>
          <tpl hier="81" item="4294967295"/>
          <tpl fld="8" item="0"/>
        </tpls>
      </n>
      <n v="196" in="0">
        <tpls c="4">
          <tpl fld="4" item="0"/>
          <tpl fld="6" item="4"/>
          <tpl fld="7" item="1"/>
          <tpl fld="8" item="0"/>
        </tpls>
      </n>
      <n v="2490" in="0">
        <tpls c="4">
          <tpl fld="3" item="11"/>
          <tpl fld="7" item="3"/>
          <tpl fld="2" item="1"/>
          <tpl fld="8" item="0"/>
        </tpls>
      </n>
      <n v="741" in="0">
        <tpls c="3">
          <tpl fld="3" item="1"/>
          <tpl fld="7" item="5"/>
          <tpl fld="8" item="0"/>
        </tpls>
      </n>
      <n v="169" in="0">
        <tpls c="4">
          <tpl fld="5" item="18"/>
          <tpl fld="4" item="2"/>
          <tpl fld="1" item="7"/>
          <tpl fld="8" item="0"/>
        </tpls>
      </n>
      <n v="1" in="0">
        <tpls c="4">
          <tpl fld="5" item="23"/>
          <tpl fld="4" item="3"/>
          <tpl fld="1" item="7"/>
          <tpl fld="8" item="0"/>
        </tpls>
      </n>
      <n v="58" in="0">
        <tpls c="4">
          <tpl fld="5" item="38"/>
          <tpl fld="4" item="1"/>
          <tpl fld="1" item="7"/>
          <tpl fld="8" item="0"/>
        </tpls>
      </n>
      <n v="189" in="0">
        <tpls c="4">
          <tpl fld="4" item="2"/>
          <tpl fld="6" item="6"/>
          <tpl fld="7" item="4"/>
          <tpl fld="8" item="0"/>
        </tpls>
      </n>
      <n v="127" in="0">
        <tpls c="4">
          <tpl fld="4" item="3"/>
          <tpl fld="6" item="1"/>
          <tpl fld="7" item="4"/>
          <tpl fld="8" item="0"/>
        </tpls>
      </n>
      <n v="73" in="0">
        <tpls c="4">
          <tpl fld="4" item="1"/>
          <tpl fld="6" item="5"/>
          <tpl fld="7" item="4"/>
          <tpl fld="8" item="0"/>
        </tpls>
      </n>
      <n v="193" in="0">
        <tpls c="4">
          <tpl fld="4" item="2"/>
          <tpl fld="6" item="1"/>
          <tpl fld="7" item="4"/>
          <tpl fld="8" item="0"/>
        </tpls>
      </n>
      <n v="213" in="0">
        <tpls c="4">
          <tpl fld="4" item="2"/>
          <tpl fld="6" item="5"/>
          <tpl fld="7" item="4"/>
          <tpl fld="8" item="0"/>
        </tpls>
      </n>
      <n v="25908" in="0">
        <tpls c="3">
          <tpl fld="4" item="2"/>
          <tpl hier="81" item="4294967295"/>
          <tpl fld="8" item="0"/>
        </tpls>
      </n>
      <n v="67" in="0">
        <tpls c="4">
          <tpl fld="4" item="4"/>
          <tpl fld="6" item="3"/>
          <tpl fld="1" item="1"/>
          <tpl fld="8" item="0"/>
        </tpls>
      </n>
      <n v="740" in="0">
        <tpls c="4">
          <tpl fld="5" item="41"/>
          <tpl fld="4" item="1"/>
          <tpl hier="81" item="4294967295"/>
          <tpl fld="8" item="0"/>
        </tpls>
      </n>
      <n v="14" in="0">
        <tpls c="4">
          <tpl fld="5" item="46"/>
          <tpl fld="4" item="1"/>
          <tpl fld="1" item="7"/>
          <tpl fld="8" item="0"/>
        </tpls>
      </n>
      <n v="217" in="0">
        <tpls c="4">
          <tpl fld="5" item="36"/>
          <tpl fld="4" item="3"/>
          <tpl hier="81" item="4294967295"/>
          <tpl fld="8" item="0"/>
        </tpls>
      </n>
      <n v="6" in="0">
        <tpls c="4">
          <tpl fld="4" item="2"/>
          <tpl fld="6" item="3"/>
          <tpl hier="81" item="1"/>
          <tpl fld="8" item="0"/>
        </tpls>
      </n>
      <n v="9568" in="0">
        <tpls c="3">
          <tpl fld="6" item="6"/>
          <tpl fld="1" item="5"/>
          <tpl fld="8" item="0"/>
        </tpls>
      </n>
      <n v="2485" in="0">
        <tpls c="4">
          <tpl fld="3" item="11"/>
          <tpl fld="7" item="1"/>
          <tpl fld="2" item="1"/>
          <tpl fld="8" item="0"/>
        </tpls>
      </n>
      <n v="1141" in="0">
        <tpls c="3">
          <tpl fld="3" item="1"/>
          <tpl fld="7" item="3"/>
          <tpl fld="8" item="0"/>
        </tpls>
      </n>
      <n v="9" in="0">
        <tpls c="4">
          <tpl fld="5" item="43"/>
          <tpl fld="4" item="3"/>
          <tpl fld="1" item="7"/>
          <tpl fld="8" item="0"/>
        </tpls>
      </n>
      <n v="143" in="0">
        <tpls c="4">
          <tpl fld="5" item="5"/>
          <tpl fld="4" item="2"/>
          <tpl fld="1" item="7"/>
          <tpl fld="8" item="0"/>
        </tpls>
      </n>
      <n v="1770" in="0">
        <tpls c="4">
          <tpl fld="5" item="17"/>
          <tpl fld="4" item="4"/>
          <tpl fld="1" item="7"/>
          <tpl fld="8" item="0"/>
        </tpls>
      </n>
      <n v="13" in="0">
        <tpls c="4">
          <tpl fld="4" item="0"/>
          <tpl fld="6" item="4"/>
          <tpl fld="7" item="4"/>
          <tpl fld="8" item="0"/>
        </tpls>
      </n>
      <n v="6" in="0">
        <tpls c="4">
          <tpl fld="4" item="1"/>
          <tpl fld="6" item="4"/>
          <tpl fld="7" item="4"/>
          <tpl fld="8" item="0"/>
        </tpls>
      </n>
      <n v="19" in="0">
        <tpls c="4">
          <tpl fld="3" item="4"/>
          <tpl fld="1" item="4"/>
          <tpl fld="2" item="0"/>
          <tpl fld="8" item="0"/>
        </tpls>
      </n>
      <n v="566" in="0">
        <tpls c="4">
          <tpl fld="3" item="8"/>
          <tpl fld="1" item="4"/>
          <tpl fld="2" item="0"/>
          <tpl fld="8" item="0"/>
        </tpls>
      </n>
      <n v="133" in="0">
        <tpls c="4">
          <tpl fld="3" item="7"/>
          <tpl fld="1" item="4"/>
          <tpl fld="2" item="1"/>
          <tpl fld="8" item="0"/>
        </tpls>
      </n>
      <n v="7" in="0">
        <tpls c="4">
          <tpl fld="3" item="4"/>
          <tpl fld="1" item="4"/>
          <tpl fld="2" item="1"/>
          <tpl fld="8" item="0"/>
        </tpls>
      </n>
      <n v="748" in="0">
        <tpls c="4">
          <tpl fld="3" item="8"/>
          <tpl fld="1" item="4"/>
          <tpl fld="2" item="1"/>
          <tpl fld="8" item="0"/>
        </tpls>
      </n>
      <n v="1213" in="0">
        <tpls c="4">
          <tpl fld="3" item="12"/>
          <tpl fld="1" item="4"/>
          <tpl fld="2" item="1"/>
          <tpl fld="8" item="0"/>
        </tpls>
      </n>
      <n v="2166" in="0">
        <tpls c="3">
          <tpl fld="3" item="12"/>
          <tpl fld="1" item="4"/>
          <tpl fld="8" item="0"/>
        </tpls>
      </n>
      <n v="6903" in="0">
        <tpls c="3">
          <tpl fld="1" item="4"/>
          <tpl fld="2" item="0"/>
          <tpl fld="8" item="0"/>
        </tpls>
      </n>
      <n v="1521" in="0">
        <tpls c="3">
          <tpl fld="3" item="11"/>
          <tpl fld="1" item="4"/>
          <tpl fld="8" item="0"/>
        </tpls>
      </n>
      <n v="742" in="0">
        <tpls c="3">
          <tpl fld="3" item="2"/>
          <tpl fld="1" item="4"/>
          <tpl fld="8" item="0"/>
        </tpls>
      </n>
      <n v="591" in="0">
        <tpls c="4">
          <tpl fld="3" item="6"/>
          <tpl hier="81" item="1"/>
          <tpl fld="2" item="0"/>
          <tpl fld="8" item="0"/>
        </tpls>
      </n>
      <n v="19" in="0">
        <tpls c="4">
          <tpl fld="5" item="9"/>
          <tpl fld="4" item="3"/>
          <tpl fld="1" item="3"/>
          <tpl fld="8" item="0"/>
        </tpls>
      </n>
      <n v="187" in="0">
        <tpls c="4">
          <tpl fld="5" item="3"/>
          <tpl fld="4" item="1"/>
          <tpl fld="1" item="5"/>
          <tpl fld="8" item="0"/>
        </tpls>
      </n>
      <n v="15" in="0">
        <tpls c="4">
          <tpl fld="5" item="11"/>
          <tpl fld="4" item="0"/>
          <tpl fld="1" item="4"/>
          <tpl fld="8" item="0"/>
        </tpls>
      </n>
      <n v="269" in="0">
        <tpls c="4">
          <tpl fld="5" item="37"/>
          <tpl fld="4" item="4"/>
          <tpl fld="1" item="3"/>
          <tpl fld="8" item="0"/>
        </tpls>
      </n>
      <n v="1880" in="0">
        <tpls c="4">
          <tpl fld="5" item="32"/>
          <tpl fld="4" item="4"/>
          <tpl hier="81" item="1"/>
          <tpl fld="8" item="0"/>
        </tpls>
      </n>
      <n v="130" in="0">
        <tpls c="4">
          <tpl fld="5" item="2"/>
          <tpl fld="4" item="3"/>
          <tpl hier="81" item="1"/>
          <tpl fld="8" item="0"/>
        </tpls>
      </n>
      <n v="612" in="0">
        <tpls c="3">
          <tpl fld="3" item="1"/>
          <tpl fld="1" item="6"/>
          <tpl fld="8" item="0"/>
        </tpls>
      </n>
      <n v="319" in="0">
        <tpls c="4">
          <tpl fld="5" item="20"/>
          <tpl fld="4" item="0"/>
          <tpl fld="7" item="2"/>
          <tpl fld="8" item="0"/>
        </tpls>
      </n>
      <n v="18575" in="0">
        <tpls c="3">
          <tpl fld="7" item="2"/>
          <tpl fld="2" item="1"/>
          <tpl fld="8" item="0"/>
        </tpls>
      </n>
      <n v="99440" in="0">
        <tpls c="3">
          <tpl hier="81" item="4294967295"/>
          <tpl fld="2" item="1"/>
          <tpl fld="8" item="0"/>
        </tpls>
      </n>
      <n v="50" in="0">
        <tpls c="4">
          <tpl fld="4" item="1"/>
          <tpl fld="6" item="7"/>
          <tpl fld="7" item="1"/>
          <tpl fld="8" item="0"/>
        </tpls>
      </n>
      <n v="4686" in="0">
        <tpls c="4">
          <tpl fld="3" item="6"/>
          <tpl hier="81" item="4294967295"/>
          <tpl fld="2" item="0"/>
          <tpl fld="8" item="0"/>
        </tpls>
      </n>
      <n v="516" in="0">
        <tpls c="4">
          <tpl fld="3" item="9"/>
          <tpl fld="1" item="2"/>
          <tpl fld="2" item="1"/>
          <tpl fld="8" item="0"/>
        </tpls>
      </n>
      <n v="15" in="0">
        <tpls c="4">
          <tpl fld="5" item="27"/>
          <tpl fld="4" item="3"/>
          <tpl fld="7" item="4"/>
          <tpl fld="8" item="0"/>
        </tpls>
      </n>
      <n v="2456" in="0">
        <tpls c="3">
          <tpl fld="3" item="9"/>
          <tpl fld="7" item="0"/>
          <tpl fld="8" item="0"/>
        </tpls>
      </n>
      <n v="172" in="0">
        <tpls c="4">
          <tpl fld="6" item="6"/>
          <tpl fld="1" item="2"/>
          <tpl hier="110" item="0"/>
          <tpl fld="8" item="0"/>
        </tpls>
      </n>
      <n v="10" in="0">
        <tpls c="4">
          <tpl fld="6" item="3"/>
          <tpl fld="1" item="2"/>
          <tpl fld="0" item="2"/>
          <tpl fld="8" item="0"/>
        </tpls>
      </n>
      <n v="639" in="0">
        <tpls c="3">
          <tpl fld="1" item="1"/>
          <tpl fld="0" item="2"/>
          <tpl fld="8" item="0"/>
        </tpls>
      </n>
      <n v="90" in="0">
        <tpls c="4">
          <tpl fld="6" item="4"/>
          <tpl fld="1" item="1"/>
          <tpl fld="0" item="2"/>
          <tpl fld="8" item="0"/>
        </tpls>
      </n>
      <n v="166" in="0">
        <tpls c="4">
          <tpl fld="6" item="7"/>
          <tpl fld="1" item="2"/>
          <tpl hier="110" item="0"/>
          <tpl fld="8" item="0"/>
        </tpls>
      </n>
      <n v="132" in="0">
        <tpls c="4">
          <tpl fld="6" item="1"/>
          <tpl fld="1" item="4"/>
          <tpl hier="110" item="0"/>
          <tpl fld="8" item="0"/>
        </tpls>
      </n>
      <n v="1150" in="0">
        <tpls c="3">
          <tpl fld="6" item="0"/>
          <tpl fld="1" item="2"/>
          <tpl fld="8" item="0"/>
        </tpls>
      </n>
      <n v="38" in="0">
        <tpls c="4">
          <tpl fld="6" item="4"/>
          <tpl fld="1" item="4"/>
          <tpl fld="0" item="2"/>
          <tpl fld="8" item="0"/>
        </tpls>
      </n>
      <n v="20" in="0">
        <tpls c="4">
          <tpl fld="6" item="4"/>
          <tpl fld="1" item="2"/>
          <tpl hier="110" item="0"/>
          <tpl fld="8" item="0"/>
        </tpls>
      </n>
      <n v="490" in="0">
        <tpls c="4">
          <tpl fld="3" item="7"/>
          <tpl fld="1" item="3"/>
          <tpl fld="2" item="0"/>
          <tpl fld="8" item="0"/>
        </tpls>
      </n>
      <n v="19" in="0">
        <tpls c="4">
          <tpl fld="4" item="2"/>
          <tpl fld="6" item="3"/>
          <tpl fld="7" item="3"/>
          <tpl fld="8" item="0"/>
        </tpls>
      </n>
      <n v="24168" in="0">
        <tpls c="3">
          <tpl fld="7" item="3"/>
          <tpl fld="2" item="1"/>
          <tpl fld="8" item="0"/>
        </tpls>
      </n>
      <n v="2" in="0">
        <tpls c="4">
          <tpl fld="6" item="0"/>
          <tpl hier="110" item="0"/>
          <tpl fld="7" item="4"/>
          <tpl fld="8" item="0"/>
        </tpls>
      </n>
      <n v="3764" in="0">
        <tpls c="4">
          <tpl fld="6" item="0"/>
          <tpl fld="0" item="1"/>
          <tpl fld="7" item="5"/>
          <tpl fld="8" item="0"/>
        </tpls>
      </n>
      <m>
        <tpls c="4">
          <tpl fld="6" item="0"/>
          <tpl fld="0" item="2"/>
          <tpl fld="7" item="0"/>
          <tpl fld="8" item="0"/>
        </tpls>
      </m>
      <n v="26244" in="0">
        <tpls c="3">
          <tpl fld="7" item="3"/>
          <tpl fld="2" item="0"/>
          <tpl fld="8" item="0"/>
        </tpls>
      </n>
      <n v="955" in="0">
        <tpls c="4">
          <tpl fld="3" item="11"/>
          <tpl fld="1" item="2"/>
          <tpl fld="2" item="1"/>
          <tpl fld="8" item="0"/>
        </tpls>
      </n>
      <n v="10" in="0">
        <tpls c="4">
          <tpl fld="4" item="1"/>
          <tpl fld="6" item="5"/>
          <tpl fld="7" item="1"/>
          <tpl fld="8" item="0"/>
        </tpls>
      </n>
      <n v="170" in="0">
        <tpls c="4">
          <tpl fld="4" item="1"/>
          <tpl fld="6" item="5"/>
          <tpl fld="7" item="0"/>
          <tpl fld="8" item="0"/>
        </tpls>
      </n>
      <n v="2401" in="0">
        <tpls c="4">
          <tpl fld="3" item="12"/>
          <tpl hier="81" item="1"/>
          <tpl fld="2" item="0"/>
          <tpl fld="8" item="0"/>
        </tpls>
      </n>
      <n v="102" in="0">
        <tpls c="4">
          <tpl fld="3" item="9"/>
          <tpl hier="81" item="1"/>
          <tpl fld="2" item="1"/>
          <tpl fld="8" item="0"/>
        </tpls>
      </n>
      <n v="221" in="0">
        <tpls c="4">
          <tpl fld="3" item="1"/>
          <tpl hier="81" item="1"/>
          <tpl fld="2" item="1"/>
          <tpl fld="8" item="0"/>
        </tpls>
      </n>
      <n v="1992" in="0">
        <tpls c="4">
          <tpl fld="3" item="2"/>
          <tpl hier="81" item="1"/>
          <tpl fld="2" item="0"/>
          <tpl fld="8" item="0"/>
        </tpls>
      </n>
      <n v="82" in="0">
        <tpls c="4">
          <tpl fld="5" item="24"/>
          <tpl fld="4" item="3"/>
          <tpl fld="1" item="3"/>
          <tpl fld="8" item="0"/>
        </tpls>
      </n>
      <n v="61" in="0">
        <tpls c="4">
          <tpl fld="5" item="20"/>
          <tpl fld="4" item="0"/>
          <tpl fld="1" item="3"/>
          <tpl fld="8" item="0"/>
        </tpls>
      </n>
      <n v="168" in="0">
        <tpls c="4">
          <tpl fld="5" item="13"/>
          <tpl fld="4" item="4"/>
          <tpl fld="1" item="3"/>
          <tpl fld="8" item="0"/>
        </tpls>
      </n>
      <m in="0">
        <tpls c="4">
          <tpl fld="5" item="27"/>
          <tpl fld="4" item="3"/>
          <tpl fld="1" item="3"/>
          <tpl fld="8" item="0"/>
        </tpls>
      </m>
      <n v="8" in="0">
        <tpls c="4">
          <tpl fld="5" item="6"/>
          <tpl fld="4" item="2"/>
          <tpl fld="1" item="3"/>
          <tpl fld="8" item="0"/>
        </tpls>
      </n>
      <n v="8" in="0">
        <tpls c="4">
          <tpl fld="5" item="2"/>
          <tpl fld="4" item="3"/>
          <tpl fld="1" item="3"/>
          <tpl fld="8" item="0"/>
        </tpls>
      </n>
      <n v="75" in="0">
        <tpls c="4">
          <tpl fld="3" item="10"/>
          <tpl fld="7" item="4"/>
          <tpl fld="2" item="1"/>
          <tpl fld="8" item="0"/>
        </tpls>
      </n>
      <n v="1769" in="0">
        <tpls c="3">
          <tpl fld="3" item="6"/>
          <tpl fld="1" item="2"/>
          <tpl fld="8" item="0"/>
        </tpls>
      </n>
      <n v="1088" in="0">
        <tpls c="3">
          <tpl fld="3" item="6"/>
          <tpl hier="81" item="1"/>
          <tpl fld="8" item="0"/>
        </tpls>
      </n>
      <n v="933" in="0">
        <tpls c="4">
          <tpl fld="4" item="3"/>
          <tpl fld="6" item="2"/>
          <tpl fld="7" item="3"/>
          <tpl fld="8" item="0"/>
        </tpls>
      </n>
      <n v="2445" in="0">
        <tpls c="3">
          <tpl fld="3" item="7"/>
          <tpl fld="1" item="2"/>
          <tpl fld="8" item="0"/>
        </tpls>
      </n>
      <n v="2019" in="0">
        <tpls c="4">
          <tpl fld="5" item="26"/>
          <tpl fld="4" item="4"/>
          <tpl fld="1" item="2"/>
          <tpl fld="8" item="0"/>
        </tpls>
      </n>
      <n v="843" in="0">
        <tpls c="4">
          <tpl fld="5" item="42"/>
          <tpl fld="4" item="4"/>
          <tpl fld="1" item="2"/>
          <tpl fld="8" item="0"/>
        </tpls>
      </n>
      <n v="16" in="0">
        <tpls c="4">
          <tpl fld="5" item="39"/>
          <tpl fld="4" item="3"/>
          <tpl fld="1" item="2"/>
          <tpl fld="8" item="0"/>
        </tpls>
      </n>
      <n v="1066" in="0">
        <tpls c="4">
          <tpl fld="5" item="21"/>
          <tpl fld="4" item="4"/>
          <tpl fld="1" item="2"/>
          <tpl fld="8" item="0"/>
        </tpls>
      </n>
      <n v="223" in="0">
        <tpls c="4">
          <tpl fld="5" item="14"/>
          <tpl fld="4" item="1"/>
          <tpl fld="1" item="2"/>
          <tpl fld="8" item="0"/>
        </tpls>
      </n>
      <n v="6" in="0">
        <tpls c="4">
          <tpl fld="5" item="23"/>
          <tpl fld="4" item="3"/>
          <tpl fld="1" item="2"/>
          <tpl fld="8" item="0"/>
        </tpls>
      </n>
      <n v="966" in="0">
        <tpls c="4">
          <tpl fld="6" item="6"/>
          <tpl fld="1" item="1"/>
          <tpl fld="0" item="1"/>
          <tpl fld="8" item="0"/>
        </tpls>
      </n>
      <n v="2277" in="0">
        <tpls c="4">
          <tpl fld="3" item="12"/>
          <tpl fld="7" item="3"/>
          <tpl fld="2" item="1"/>
          <tpl fld="8" item="0"/>
        </tpls>
      </n>
      <n v="73" in="0">
        <tpls c="4">
          <tpl fld="5" item="23"/>
          <tpl fld="4" item="3"/>
          <tpl fld="1" item="5"/>
          <tpl fld="8" item="0"/>
        </tpls>
      </n>
      <n v="804" in="0">
        <tpls c="4">
          <tpl fld="5" item="20"/>
          <tpl fld="4" item="0"/>
          <tpl fld="1" item="5"/>
          <tpl fld="8" item="0"/>
        </tpls>
      </n>
      <n v="76" in="0">
        <tpls c="4">
          <tpl fld="5" item="27"/>
          <tpl fld="4" item="3"/>
          <tpl fld="1" item="5"/>
          <tpl fld="8" item="0"/>
        </tpls>
      </n>
      <n v="2075" in="0">
        <tpls c="4">
          <tpl fld="5" item="13"/>
          <tpl fld="4" item="4"/>
          <tpl fld="1" item="5"/>
          <tpl fld="8" item="0"/>
        </tpls>
      </n>
      <n v="329" in="0">
        <tpls c="4">
          <tpl fld="5" item="11"/>
          <tpl fld="4" item="0"/>
          <tpl fld="1" item="5"/>
          <tpl fld="8" item="0"/>
        </tpls>
      </n>
      <n v="77" in="0">
        <tpls c="4">
          <tpl fld="5" item="46"/>
          <tpl fld="4" item="1"/>
          <tpl fld="7" item="2"/>
          <tpl fld="8" item="0"/>
        </tpls>
      </n>
      <n v="161" in="0">
        <tpls c="4">
          <tpl fld="5" item="46"/>
          <tpl fld="4" item="1"/>
          <tpl fld="7" item="3"/>
          <tpl fld="8" item="0"/>
        </tpls>
      </n>
      <n v="5" in="0">
        <tpls c="4">
          <tpl fld="4" item="4"/>
          <tpl fld="6" item="0"/>
          <tpl fld="1" item="3"/>
          <tpl fld="8" item="0"/>
        </tpls>
      </n>
      <n v="138" in="0">
        <tpls c="4">
          <tpl fld="4" item="4"/>
          <tpl fld="6" item="0"/>
          <tpl fld="1" item="7"/>
          <tpl fld="8" item="0"/>
        </tpls>
      </n>
      <n v="10751" in="0">
        <tpls c="3">
          <tpl fld="6" item="2"/>
          <tpl fld="1" item="5"/>
          <tpl fld="8" item="0"/>
        </tpls>
      </n>
      <n v="105" in="0">
        <tpls c="4">
          <tpl fld="4" item="0"/>
          <tpl fld="6" item="6"/>
          <tpl fld="1" item="6"/>
          <tpl fld="8" item="0"/>
        </tpls>
      </n>
      <n v="1045" in="0">
        <tpls c="4">
          <tpl fld="4" item="2"/>
          <tpl fld="6" item="0"/>
          <tpl fld="1" item="5"/>
          <tpl fld="8" item="0"/>
        </tpls>
      </n>
      <n v="447" in="0">
        <tpls c="4">
          <tpl fld="4" item="1"/>
          <tpl fld="6" item="7"/>
          <tpl fld="1" item="5"/>
          <tpl fld="8" item="0"/>
        </tpls>
      </n>
      <n v="8" in="0">
        <tpls c="4">
          <tpl fld="4" item="2"/>
          <tpl fld="6" item="5"/>
          <tpl fld="1" item="4"/>
          <tpl fld="8" item="0"/>
        </tpls>
      </n>
      <n v="524" in="0">
        <tpls c="4">
          <tpl fld="4" item="3"/>
          <tpl fld="6" item="4"/>
          <tpl fld="1" item="6"/>
          <tpl fld="8" item="0"/>
        </tpls>
      </n>
      <n v="20" in="0">
        <tpls c="4">
          <tpl fld="4" item="1"/>
          <tpl fld="6" item="7"/>
          <tpl fld="1" item="1"/>
          <tpl fld="8" item="0"/>
        </tpls>
      </n>
      <n v="71" in="0">
        <tpls c="3">
          <tpl fld="4" item="1"/>
          <tpl fld="1" item="3"/>
          <tpl fld="8" item="0"/>
        </tpls>
      </n>
      <n v="193" in="0">
        <tpls c="4">
          <tpl fld="4" item="1"/>
          <tpl fld="6" item="7"/>
          <tpl fld="1" item="2"/>
          <tpl fld="8" item="0"/>
        </tpls>
      </n>
      <n v="278" in="0">
        <tpls c="4">
          <tpl fld="4" item="2"/>
          <tpl fld="6" item="2"/>
          <tpl fld="1" item="7"/>
          <tpl fld="8" item="0"/>
        </tpls>
      </n>
      <m in="0">
        <tpls c="4">
          <tpl fld="4" item="0"/>
          <tpl fld="6" item="3"/>
          <tpl fld="1" item="7"/>
          <tpl fld="8" item="0"/>
        </tpls>
      </m>
      <n v="654" in="0">
        <tpls c="4">
          <tpl fld="4" item="2"/>
          <tpl fld="6" item="4"/>
          <tpl fld="1" item="4"/>
          <tpl fld="8" item="0"/>
        </tpls>
      </n>
      <n v="6441" in="0">
        <tpls c="4">
          <tpl fld="4" item="4"/>
          <tpl fld="6" item="4"/>
          <tpl hier="81" item="1"/>
          <tpl fld="8" item="0"/>
        </tpls>
      </n>
      <n v="383" in="0">
        <tpls c="4">
          <tpl fld="4" item="2"/>
          <tpl fld="6" item="1"/>
          <tpl fld="1" item="2"/>
          <tpl fld="8" item="0"/>
        </tpls>
      </n>
      <n v="301" in="0">
        <tpls c="4">
          <tpl fld="4" item="2"/>
          <tpl fld="6" item="2"/>
          <tpl fld="1" item="4"/>
          <tpl fld="8" item="0"/>
        </tpls>
      </n>
      <n v="165" in="0">
        <tpls c="4">
          <tpl fld="4" item="3"/>
          <tpl fld="6" item="7"/>
          <tpl fld="1" item="6"/>
          <tpl fld="8" item="0"/>
        </tpls>
      </n>
      <n v="2800" in="0">
        <tpls c="4">
          <tpl fld="4" item="4"/>
          <tpl fld="6" item="7"/>
          <tpl fld="1" item="7"/>
          <tpl fld="8" item="0"/>
        </tpls>
      </n>
      <n v="237" in="0">
        <tpls c="4">
          <tpl fld="4" item="1"/>
          <tpl fld="6" item="5"/>
          <tpl fld="1" item="5"/>
          <tpl fld="8" item="0"/>
        </tpls>
      </n>
      <n v="551" in="0">
        <tpls c="4">
          <tpl fld="4" item="0"/>
          <tpl fld="6" item="7"/>
          <tpl fld="1" item="5"/>
          <tpl fld="8" item="0"/>
        </tpls>
      </n>
      <n v="2589" in="0">
        <tpls c="3">
          <tpl fld="6" item="0"/>
          <tpl hier="81" item="1"/>
          <tpl fld="8" item="0"/>
        </tpls>
      </n>
      <n v="1" in="0">
        <tpls c="4">
          <tpl fld="4" item="3"/>
          <tpl fld="6" item="3"/>
          <tpl fld="1" item="4"/>
          <tpl fld="8" item="0"/>
        </tpls>
      </n>
      <n v="155" in="0">
        <tpls c="4">
          <tpl fld="4" item="2"/>
          <tpl fld="6" item="7"/>
          <tpl fld="1" item="4"/>
          <tpl fld="8" item="0"/>
        </tpls>
      </n>
      <n v="73" in="0">
        <tpls c="4">
          <tpl fld="4" item="3"/>
          <tpl fld="6" item="3"/>
          <tpl fld="1" item="5"/>
          <tpl fld="8" item="0"/>
        </tpls>
      </n>
      <n v="85" in="0">
        <tpls c="4">
          <tpl fld="4" item="4"/>
          <tpl fld="6" item="5"/>
          <tpl fld="1" item="4"/>
          <tpl fld="8" item="0"/>
        </tpls>
      </n>
      <n v="27" in="0">
        <tpls c="4">
          <tpl fld="4" item="3"/>
          <tpl fld="6" item="6"/>
          <tpl fld="1" item="4"/>
          <tpl fld="8" item="0"/>
        </tpls>
      </n>
      <n v="933" in="0">
        <tpls c="4">
          <tpl fld="4" item="4"/>
          <tpl fld="6" item="1"/>
          <tpl fld="1" item="3"/>
          <tpl fld="8" item="0"/>
        </tpls>
      </n>
      <n v="14" in="0">
        <tpls c="4">
          <tpl fld="4" item="3"/>
          <tpl fld="6" item="5"/>
          <tpl fld="1" item="6"/>
          <tpl fld="8" item="0"/>
        </tpls>
      </n>
      <n v="1280" in="0">
        <tpls c="4">
          <tpl fld="4" item="4"/>
          <tpl fld="6" item="4"/>
          <tpl fld="1" item="3"/>
          <tpl fld="8" item="0"/>
        </tpls>
      </n>
      <n v="645" in="0">
        <tpls c="4">
          <tpl fld="4" item="2"/>
          <tpl fld="6" item="7"/>
          <tpl fld="1" item="2"/>
          <tpl fld="8" item="0"/>
        </tpls>
      </n>
      <n v="48" in="0">
        <tpls c="4">
          <tpl fld="4" item="3"/>
          <tpl fld="6" item="6"/>
          <tpl fld="1" item="3"/>
          <tpl fld="8" item="0"/>
        </tpls>
      </n>
      <n v="2370" in="0">
        <tpls c="4">
          <tpl fld="4" item="4"/>
          <tpl fld="6" item="7"/>
          <tpl fld="1" item="3"/>
          <tpl fld="8" item="0"/>
        </tpls>
      </n>
      <n v="138" in="0">
        <tpls c="4">
          <tpl fld="4" item="3"/>
          <tpl fld="6" item="1"/>
          <tpl fld="1" item="2"/>
          <tpl fld="8" item="0"/>
        </tpls>
      </n>
      <n v="252" in="0">
        <tpls c="4">
          <tpl fld="4" item="2"/>
          <tpl fld="6" item="7"/>
          <tpl fld="1" item="7"/>
          <tpl fld="8" item="0"/>
        </tpls>
      </n>
      <n v="22" in="0">
        <tpls c="4">
          <tpl fld="4" item="0"/>
          <tpl fld="6" item="5"/>
          <tpl fld="1" item="2"/>
          <tpl fld="8" item="0"/>
        </tpls>
      </n>
      <n v="1134" in="0">
        <tpls c="4">
          <tpl fld="4" item="1"/>
          <tpl fld="6" item="4"/>
          <tpl hier="81" item="4294967295"/>
          <tpl fld="8" item="0"/>
        </tpls>
      </n>
      <m in="0">
        <tpls c="4">
          <tpl fld="4" item="3"/>
          <tpl fld="6" item="0"/>
          <tpl fld="1" item="3"/>
          <tpl fld="8" item="0"/>
        </tpls>
      </m>
      <n v="1111" in="0">
        <tpls c="4">
          <tpl fld="4" item="3"/>
          <tpl fld="6" item="2"/>
          <tpl fld="1" item="5"/>
          <tpl fld="8" item="0"/>
        </tpls>
      </n>
      <n v="2085" in="0">
        <tpls c="4">
          <tpl fld="4" item="4"/>
          <tpl fld="6" item="6"/>
          <tpl fld="1" item="6"/>
          <tpl fld="8" item="0"/>
        </tpls>
      </n>
      <n v="282" in="0">
        <tpls c="4">
          <tpl fld="4" item="3"/>
          <tpl fld="6" item="4"/>
          <tpl fld="1" item="4"/>
          <tpl fld="8" item="0"/>
        </tpls>
      </n>
      <n v="2472" in="0">
        <tpls c="4">
          <tpl fld="4" item="4"/>
          <tpl fld="6" item="2"/>
          <tpl fld="1" item="3"/>
          <tpl fld="8" item="0"/>
        </tpls>
      </n>
      <n v="1131" in="0">
        <tpls c="4">
          <tpl fld="5" item="31"/>
          <tpl fld="4" item="3"/>
          <tpl hier="81" item="4294967295"/>
          <tpl fld="8" item="0"/>
        </tpls>
      </n>
      <n v="157" in="0">
        <tpls c="4">
          <tpl fld="5" item="31"/>
          <tpl fld="4" item="3"/>
          <tpl fld="1" item="6"/>
          <tpl fld="8" item="0"/>
        </tpls>
      </n>
      <n v="570" in="0">
        <tpls c="4">
          <tpl fld="5" item="44"/>
          <tpl fld="4" item="2"/>
          <tpl fld="7" item="2"/>
          <tpl fld="8" item="0"/>
        </tpls>
      </n>
      <n v="441" in="0">
        <tpls c="4">
          <tpl fld="4" item="4"/>
          <tpl fld="6" item="5"/>
          <tpl fld="7" item="5"/>
          <tpl fld="8" item="0"/>
        </tpls>
      </n>
      <n v="1329" in="0">
        <tpls c="4">
          <tpl fld="5" item="8"/>
          <tpl fld="4" item="2"/>
          <tpl fld="7" item="0"/>
          <tpl fld="8" item="0"/>
        </tpls>
      </n>
      <n v="4065" in="0">
        <tpls c="3">
          <tpl fld="3" item="3"/>
          <tpl fld="7" item="1"/>
          <tpl fld="8" item="0"/>
        </tpls>
      </n>
      <n v="2081" in="0">
        <tpls c="4">
          <tpl fld="3" item="3"/>
          <tpl fld="7" item="1"/>
          <tpl fld="2" item="1"/>
          <tpl fld="8" item="0"/>
        </tpls>
      </n>
      <n v="127" in="0">
        <tpls c="4">
          <tpl fld="3" item="4"/>
          <tpl fld="7" item="1"/>
          <tpl fld="2" item="0"/>
          <tpl fld="8" item="0"/>
        </tpls>
      </n>
      <n v="342" in="0">
        <tpls c="4">
          <tpl fld="6" item="3"/>
          <tpl hier="81" item="4294967295"/>
          <tpl hier="110" item="0"/>
          <tpl fld="8" item="0"/>
        </tpls>
      </n>
      <n v="3703" in="0">
        <tpls c="4">
          <tpl fld="5" item="17"/>
          <tpl fld="4" item="4"/>
          <tpl hier="81" item="1"/>
          <tpl fld="8" item="0"/>
        </tpls>
      </n>
      <n v="184" in="0">
        <tpls c="4">
          <tpl fld="3" item="12"/>
          <tpl fld="7" item="4"/>
          <tpl fld="2" item="0"/>
          <tpl fld="8" item="0"/>
        </tpls>
      </n>
      <n v="68" in="0">
        <tpls c="4">
          <tpl fld="6" item="0"/>
          <tpl fld="0" item="2"/>
          <tpl fld="7" item="2"/>
          <tpl fld="8" item="0"/>
        </tpls>
      </n>
      <n v="231" in="0">
        <tpls c="4">
          <tpl fld="4" item="2"/>
          <tpl fld="6" item="1"/>
          <tpl hier="81" item="1"/>
          <tpl fld="8" item="0"/>
        </tpls>
      </n>
      <n v="926" in="0">
        <tpls c="4">
          <tpl fld="4" item="4"/>
          <tpl fld="6" item="3"/>
          <tpl fld="7" item="0"/>
          <tpl fld="8" item="0"/>
        </tpls>
      </n>
      <n v="395" in="0">
        <tpls c="4">
          <tpl fld="3" item="5"/>
          <tpl fld="1" item="1"/>
          <tpl fld="2" item="0"/>
          <tpl fld="8" item="0"/>
        </tpls>
      </n>
      <n v="627" in="0">
        <tpls c="4">
          <tpl fld="3" item="5"/>
          <tpl fld="1" item="6"/>
          <tpl fld="2" item="0"/>
          <tpl fld="8" item="0"/>
        </tpls>
      </n>
      <n v="94" in="0">
        <tpls c="4">
          <tpl fld="5" item="28"/>
          <tpl fld="4" item="0"/>
          <tpl fld="1" item="4"/>
          <tpl fld="8" item="0"/>
        </tpls>
      </n>
      <n v="144" in="0">
        <tpls c="4">
          <tpl fld="5" item="43"/>
          <tpl fld="4" item="3"/>
          <tpl fld="7" item="5"/>
          <tpl fld="8" item="0"/>
        </tpls>
      </n>
      <n v="214" in="0">
        <tpls c="4">
          <tpl fld="5" item="14"/>
          <tpl fld="4" item="1"/>
          <tpl fld="7" item="5"/>
          <tpl fld="8" item="0"/>
        </tpls>
      </n>
      <n v="321" in="0">
        <tpls c="4">
          <tpl fld="5" item="22"/>
          <tpl fld="4" item="0"/>
          <tpl fld="7" item="5"/>
          <tpl fld="8" item="0"/>
        </tpls>
      </n>
      <n v="250" in="0">
        <tpls c="4">
          <tpl fld="5" item="15"/>
          <tpl fld="4" item="3"/>
          <tpl fld="7" item="5"/>
          <tpl fld="8" item="0"/>
        </tpls>
      </n>
      <n v="31" in="0">
        <tpls c="4">
          <tpl fld="5" item="27"/>
          <tpl fld="4" item="3"/>
          <tpl fld="7" item="5"/>
          <tpl fld="8" item="0"/>
        </tpls>
      </n>
      <n v="1856" in="0">
        <tpls c="4">
          <tpl fld="5" item="21"/>
          <tpl fld="4" item="4"/>
          <tpl fld="7" item="5"/>
          <tpl fld="8" item="0"/>
        </tpls>
      </n>
      <n v="43" in="0">
        <tpls c="4">
          <tpl fld="5" item="10"/>
          <tpl fld="4" item="3"/>
          <tpl fld="7" item="5"/>
          <tpl fld="8" item="0"/>
        </tpls>
      </n>
      <n v="4665" in="0">
        <tpls c="3">
          <tpl fld="3" item="0"/>
          <tpl hier="81" item="1"/>
          <tpl fld="8" item="0"/>
        </tpls>
      </n>
      <n v="2" in="0">
        <tpls c="4">
          <tpl fld="4" item="3"/>
          <tpl fld="6" item="1"/>
          <tpl fld="1" item="4"/>
          <tpl fld="8" item="0"/>
        </tpls>
      </n>
      <n v="597" in="0">
        <tpls c="4">
          <tpl fld="5" item="22"/>
          <tpl fld="4" item="0"/>
          <tpl fld="1" item="5"/>
          <tpl fld="8" item="0"/>
        </tpls>
      </n>
      <n v="270" in="0">
        <tpls c="3">
          <tpl fld="3" item="0"/>
          <tpl fld="7" item="4"/>
          <tpl fld="8" item="0"/>
        </tpls>
      </n>
      <n v="4774" in="0">
        <tpls c="3">
          <tpl fld="3" item="0"/>
          <tpl fld="7" item="2"/>
          <tpl fld="8" item="0"/>
        </tpls>
      </n>
      <n v="1985" in="0">
        <tpls c="4">
          <tpl fld="3" item="10"/>
          <tpl fld="1" item="5"/>
          <tpl fld="2" item="1"/>
          <tpl fld="8" item="0"/>
        </tpls>
      </n>
      <n v="36" in="0">
        <tpls c="4">
          <tpl fld="5" item="45"/>
          <tpl fld="4" item="3"/>
          <tpl fld="7" item="2"/>
          <tpl fld="8" item="0"/>
        </tpls>
      </n>
      <n v="36" in="0">
        <tpls c="4">
          <tpl fld="5" item="45"/>
          <tpl fld="4" item="3"/>
          <tpl fld="7" item="5"/>
          <tpl fld="8" item="0"/>
        </tpls>
      </n>
      <n v="267" in="0">
        <tpls c="4">
          <tpl fld="5" item="47"/>
          <tpl fld="4" item="4"/>
          <tpl fld="7" item="4"/>
          <tpl fld="8" item="0"/>
        </tpls>
      </n>
      <n v="753" in="0">
        <tpls c="4">
          <tpl fld="4" item="0"/>
          <tpl fld="6" item="0"/>
          <tpl hier="81" item="4294967295"/>
          <tpl fld="8" item="0"/>
        </tpls>
      </n>
      <n v="652" in="0">
        <tpls c="4">
          <tpl fld="4" item="2"/>
          <tpl fld="6" item="2"/>
          <tpl fld="7" item="0"/>
          <tpl fld="8" item="0"/>
        </tpls>
      </n>
      <n v="116" in="0">
        <tpls c="4">
          <tpl fld="6" item="5"/>
          <tpl hier="110" item="0"/>
          <tpl fld="7" item="2"/>
          <tpl fld="8" item="0"/>
        </tpls>
      </n>
      <n v="444" in="0">
        <tpls c="4">
          <tpl fld="5" item="30"/>
          <tpl fld="4" item="3"/>
          <tpl hier="81" item="4294967295"/>
          <tpl fld="8" item="0"/>
        </tpls>
      </n>
      <n v="291" in="0">
        <tpls c="4">
          <tpl fld="5" item="30"/>
          <tpl fld="4" item="3"/>
          <tpl fld="1" item="5"/>
          <tpl fld="8" item="0"/>
        </tpls>
      </n>
      <n v="2519" in="0">
        <tpls c="4">
          <tpl fld="5" item="47"/>
          <tpl fld="4" item="4"/>
          <tpl fld="1" item="5"/>
          <tpl fld="8" item="0"/>
        </tpls>
      </n>
      <n v="2523" in="0">
        <tpls c="4">
          <tpl fld="6" item="0"/>
          <tpl hier="81" item="1"/>
          <tpl fld="0" item="1"/>
          <tpl fld="8" item="0"/>
        </tpls>
      </n>
      <n v="1237" in="0">
        <tpls c="4">
          <tpl fld="6" item="1"/>
          <tpl hier="81" item="1"/>
          <tpl fld="0" item="1"/>
          <tpl fld="8" item="0"/>
        </tpls>
      </n>
      <n v="263" in="0">
        <tpls c="4">
          <tpl fld="4" item="2"/>
          <tpl fld="6" item="4"/>
          <tpl fld="1" item="7"/>
          <tpl fld="8" item="0"/>
        </tpls>
      </n>
      <n v="57" in="0">
        <tpls c="4">
          <tpl fld="6" item="3"/>
          <tpl hier="110" item="0"/>
          <tpl fld="7" item="3"/>
          <tpl fld="8" item="0"/>
        </tpls>
      </n>
      <n v="192" in="0">
        <tpls c="4">
          <tpl fld="5" item="4"/>
          <tpl fld="4" item="3"/>
          <tpl hier="81" item="4294967295"/>
          <tpl fld="8" item="0"/>
        </tpls>
      </n>
      <n v="10976" in="0">
        <tpls c="4">
          <tpl fld="5" item="40"/>
          <tpl fld="4" item="4"/>
          <tpl hier="81" item="4294967295"/>
          <tpl fld="8" item="0"/>
        </tpls>
      </n>
      <n v="1576" in="0">
        <tpls c="4">
          <tpl fld="5" item="38"/>
          <tpl fld="4" item="1"/>
          <tpl hier="81" item="4294967295"/>
          <tpl fld="8" item="0"/>
        </tpls>
      </n>
      <n v="616" in="0">
        <tpls c="4">
          <tpl fld="5" item="46"/>
          <tpl fld="4" item="1"/>
          <tpl hier="81" item="4294967295"/>
          <tpl fld="8" item="0"/>
        </tpls>
      </n>
      <n v="1521" in="0">
        <tpls c="4">
          <tpl fld="5" item="22"/>
          <tpl fld="4" item="0"/>
          <tpl hier="81" item="4294967295"/>
          <tpl fld="8" item="0"/>
        </tpls>
      </n>
      <n v="4706" in="0">
        <tpls c="4">
          <tpl fld="5" item="16"/>
          <tpl fld="4" item="2"/>
          <tpl hier="81" item="4294967295"/>
          <tpl fld="8" item="0"/>
        </tpls>
      </n>
      <n v="112" in="0">
        <tpls c="4">
          <tpl fld="4" item="1"/>
          <tpl fld="6" item="2"/>
          <tpl fld="7" item="1"/>
          <tpl fld="8" item="0"/>
        </tpls>
      </n>
      <n v="77" in="0">
        <tpls c="4">
          <tpl fld="4" item="0"/>
          <tpl fld="6" item="0"/>
          <tpl hier="81" item="1"/>
          <tpl fld="8" item="0"/>
        </tpls>
      </n>
      <n v="1961" in="0">
        <tpls c="4">
          <tpl fld="4" item="4"/>
          <tpl fld="6" item="0"/>
          <tpl hier="81" item="1"/>
          <tpl fld="8" item="0"/>
        </tpls>
      </n>
      <n v="19" in="0">
        <tpls c="4">
          <tpl fld="5" item="36"/>
          <tpl fld="4" item="3"/>
          <tpl hier="81" item="1"/>
          <tpl fld="8" item="0"/>
        </tpls>
      </n>
      <n v="93" in="0">
        <tpls c="4">
          <tpl fld="3" item="13"/>
          <tpl fld="1" item="3"/>
          <tpl fld="2" item="0"/>
          <tpl fld="8" item="0"/>
        </tpls>
      </n>
      <n v="935" in="0">
        <tpls c="3">
          <tpl fld="3" item="9"/>
          <tpl fld="1" item="2"/>
          <tpl fld="8" item="0"/>
        </tpls>
      </n>
      <n v="214" in="0">
        <tpls c="4">
          <tpl fld="3" item="13"/>
          <tpl fld="1" item="2"/>
          <tpl fld="2" item="0"/>
          <tpl fld="8" item="0"/>
        </tpls>
      </n>
      <n v="1336" in="0">
        <tpls c="3">
          <tpl fld="3" item="12"/>
          <tpl fld="1" item="3"/>
          <tpl fld="8" item="0"/>
        </tpls>
      </n>
      <n v="753" in="0">
        <tpls c="4">
          <tpl fld="3" item="5"/>
          <tpl fld="7" item="2"/>
          <tpl fld="2" item="1"/>
          <tpl fld="8" item="0"/>
        </tpls>
      </n>
      <n v="4608" in="0">
        <tpls c="3">
          <tpl fld="3" item="2"/>
          <tpl fld="7" item="3"/>
          <tpl fld="8" item="0"/>
        </tpls>
      </n>
      <n v="166" in="0">
        <tpls c="4">
          <tpl fld="6" item="7"/>
          <tpl hier="110" item="0"/>
          <tpl fld="7" item="0"/>
          <tpl fld="8" item="0"/>
        </tpls>
      </n>
      <n v="219" in="0">
        <tpls c="3">
          <tpl fld="3" item="10"/>
          <tpl fld="7" item="4"/>
          <tpl fld="8" item="0"/>
        </tpls>
      </n>
      <n v="19" in="0">
        <tpls c="4">
          <tpl fld="5" item="4"/>
          <tpl fld="4" item="3"/>
          <tpl fld="7" item="2"/>
          <tpl fld="8" item="0"/>
        </tpls>
      </n>
      <n v="677" in="0">
        <tpls c="4">
          <tpl fld="5" item="5"/>
          <tpl fld="4" item="2"/>
          <tpl fld="7" item="0"/>
          <tpl fld="8" item="0"/>
        </tpls>
      </n>
      <n v="20" in="0">
        <tpls c="4">
          <tpl fld="5" item="27"/>
          <tpl fld="4" item="3"/>
          <tpl hier="81" item="1"/>
          <tpl fld="8" item="0"/>
        </tpls>
      </n>
      <n v="5747" in="0">
        <tpls c="4">
          <tpl fld="6" item="7"/>
          <tpl fld="1" item="2"/>
          <tpl fld="0" item="1"/>
          <tpl fld="8" item="0"/>
        </tpls>
      </n>
      <n v="16" in="0">
        <tpls c="4">
          <tpl fld="5" item="3"/>
          <tpl fld="4" item="1"/>
          <tpl fld="7" item="1"/>
          <tpl fld="8" item="0"/>
        </tpls>
      </n>
      <n v="90" in="0">
        <tpls c="4">
          <tpl fld="4" item="0"/>
          <tpl fld="6" item="2"/>
          <tpl fld="1" item="2"/>
          <tpl fld="8" item="0"/>
        </tpls>
      </n>
      <n v="47" in="0">
        <tpls c="4">
          <tpl fld="3" item="9"/>
          <tpl fld="1" item="3"/>
          <tpl fld="2" item="1"/>
          <tpl fld="8" item="0"/>
        </tpls>
      </n>
      <n v="50" in="0">
        <tpls c="4">
          <tpl fld="5" item="29"/>
          <tpl fld="4" item="3"/>
          <tpl fld="7" item="4"/>
          <tpl fld="8" item="0"/>
        </tpls>
      </n>
      <n v="1776" in="0">
        <tpls c="3">
          <tpl fld="4" item="3"/>
          <tpl fld="1" item="2"/>
          <tpl fld="8" item="0"/>
        </tpls>
      </n>
      <n v="59" in="0">
        <tpls c="4">
          <tpl fld="5" item="46"/>
          <tpl fld="4" item="1"/>
          <tpl fld="1" item="6"/>
          <tpl fld="8" item="0"/>
        </tpls>
      </n>
      <n v="1823" in="0">
        <tpls c="3">
          <tpl fld="6" item="7"/>
          <tpl fld="1" item="4"/>
          <tpl fld="8" item="0"/>
        </tpls>
      </n>
      <n v="6481" in="0">
        <tpls c="4">
          <tpl fld="4" item="4"/>
          <tpl fld="6" item="6"/>
          <tpl fld="1" item="5"/>
          <tpl fld="8" item="0"/>
        </tpls>
      </n>
      <n v="3937" in="0">
        <tpls c="4">
          <tpl fld="5" item="19"/>
          <tpl fld="4" item="4"/>
          <tpl fld="7" item="3"/>
          <tpl fld="8" item="0"/>
        </tpls>
      </n>
      <n v="1" in="0">
        <tpls c="4">
          <tpl fld="4" item="0"/>
          <tpl fld="6" item="3"/>
          <tpl fld="1" item="6"/>
          <tpl fld="8" item="0"/>
        </tpls>
      </n>
      <n v="16" in="0">
        <tpls c="4">
          <tpl fld="3" item="4"/>
          <tpl fld="1" item="7"/>
          <tpl fld="2" item="1"/>
          <tpl fld="8" item="0"/>
        </tpls>
      </n>
      <n v="80" in="0">
        <tpls c="4">
          <tpl fld="4" item="0"/>
          <tpl fld="6" item="2"/>
          <tpl fld="1" item="7"/>
          <tpl fld="8" item="0"/>
        </tpls>
      </n>
      <n v="241" in="0">
        <tpls c="4">
          <tpl fld="5" item="35"/>
          <tpl fld="4" item="2"/>
          <tpl fld="7" item="1"/>
          <tpl fld="8" item="0"/>
        </tpls>
      </n>
      <n v="1432" in="0">
        <tpls c="4">
          <tpl fld="3" item="3"/>
          <tpl fld="1" item="2"/>
          <tpl fld="2" item="1"/>
          <tpl fld="8" item="0"/>
        </tpls>
      </n>
      <n v="60958" in="0">
        <tpls c="3">
          <tpl fld="1" item="5"/>
          <tpl fld="0" item="1"/>
          <tpl fld="8" item="0"/>
        </tpls>
      </n>
      <n v="210" in="0">
        <tpls c="4">
          <tpl fld="5" item="38"/>
          <tpl fld="4" item="1"/>
          <tpl fld="7" item="2"/>
          <tpl fld="8" item="0"/>
        </tpls>
      </n>
      <n v="3105" in="0">
        <tpls c="4">
          <tpl fld="6" item="2"/>
          <tpl fld="1" item="4"/>
          <tpl fld="0" item="1"/>
          <tpl fld="8" item="0"/>
        </tpls>
      </n>
      <n v="446" in="0">
        <tpls c="4">
          <tpl fld="5" item="2"/>
          <tpl fld="4" item="3"/>
          <tpl fld="1" item="5"/>
          <tpl fld="8" item="0"/>
        </tpls>
      </n>
      <n v="594" in="0">
        <tpls c="4">
          <tpl fld="6" item="2"/>
          <tpl fld="1" item="1"/>
          <tpl hier="110" item="0"/>
          <tpl fld="8" item="0"/>
        </tpls>
      </n>
      <n v="1517" in="0">
        <tpls c="4">
          <tpl fld="4" item="4"/>
          <tpl fld="6" item="6"/>
          <tpl fld="1" item="7"/>
          <tpl fld="8" item="0"/>
        </tpls>
      </n>
      <n v="97" in="0">
        <tpls c="4">
          <tpl fld="5" item="1"/>
          <tpl fld="4" item="3"/>
          <tpl fld="7" item="1"/>
          <tpl fld="8" item="0"/>
        </tpls>
      </n>
      <n v="4383" in="0">
        <tpls c="4">
          <tpl fld="5" item="26"/>
          <tpl fld="4" item="4"/>
          <tpl fld="7" item="1"/>
          <tpl fld="8" item="0"/>
        </tpls>
      </n>
      <n v="2495" in="0">
        <tpls c="3">
          <tpl fld="6" item="7"/>
          <tpl fld="1" item="1"/>
          <tpl fld="8" item="0"/>
        </tpls>
      </n>
      <n v="1336" in="0">
        <tpls c="4">
          <tpl fld="4" item="4"/>
          <tpl fld="6" item="1"/>
          <tpl hier="81" item="1"/>
          <tpl fld="8" item="0"/>
        </tpls>
      </n>
      <n v="9" in="0">
        <tpls c="4">
          <tpl fld="6" item="3"/>
          <tpl fld="0" item="2"/>
          <tpl fld="7" item="5"/>
          <tpl fld="8" item="0"/>
        </tpls>
      </n>
      <n v="4384" in="0">
        <tpls c="4">
          <tpl fld="4" item="4"/>
          <tpl fld="6" item="7"/>
          <tpl fld="1" item="2"/>
          <tpl fld="8" item="0"/>
        </tpls>
      </n>
      <n v="305" in="0">
        <tpls c="4">
          <tpl fld="4" item="1"/>
          <tpl fld="6" item="4"/>
          <tpl fld="1" item="5"/>
          <tpl fld="8" item="0"/>
        </tpls>
      </n>
      <n v="129" in="0">
        <tpls c="4">
          <tpl fld="4" item="0"/>
          <tpl fld="6" item="6"/>
          <tpl fld="7" item="5"/>
          <tpl fld="8" item="0"/>
        </tpls>
      </n>
      <n v="4180" in="0">
        <tpls c="3">
          <tpl fld="3" item="2"/>
          <tpl fld="7" item="5"/>
          <tpl fld="8" item="0"/>
        </tpls>
      </n>
      <n v="32" in="0">
        <tpls c="4">
          <tpl fld="6" item="5"/>
          <tpl fld="0" item="2"/>
          <tpl fld="7" item="5"/>
          <tpl fld="8" item="0"/>
        </tpls>
      </n>
      <n v="1485" in="0">
        <tpls c="4">
          <tpl fld="5" item="42"/>
          <tpl fld="4" item="4"/>
          <tpl fld="7" item="0"/>
          <tpl fld="8" item="0"/>
        </tpls>
      </n>
      <n v="1361" in="0">
        <tpls c="3">
          <tpl fld="3" item="6"/>
          <tpl fld="7" item="1"/>
          <tpl fld="8" item="0"/>
        </tpls>
      </n>
      <n v="59" in="0">
        <tpls c="4">
          <tpl fld="4" item="1"/>
          <tpl fld="6" item="1"/>
          <tpl fld="7" item="3"/>
          <tpl fld="8" item="0"/>
        </tpls>
      </n>
      <n v="688" in="0">
        <tpls c="4">
          <tpl fld="5" item="44"/>
          <tpl fld="4" item="2"/>
          <tpl hier="81" item="1"/>
          <tpl fld="8" item="0"/>
        </tpls>
      </n>
      <n v="109" in="0">
        <tpls c="4">
          <tpl fld="4" item="3"/>
          <tpl fld="6" item="2"/>
          <tpl fld="1" item="1"/>
          <tpl fld="8" item="0"/>
        </tpls>
      </n>
      <n v="49" in="0">
        <tpls c="4">
          <tpl fld="4" item="2"/>
          <tpl fld="6" item="5"/>
          <tpl hier="81" item="1"/>
          <tpl fld="8" item="0"/>
        </tpls>
      </n>
      <n v="23048" in="0">
        <tpls c="3">
          <tpl fld="3" item="8"/>
          <tpl hier="81" item="4294967295"/>
          <tpl fld="8" item="0"/>
        </tpls>
      </n>
      <n v="8113" in="0">
        <tpls c="3">
          <tpl fld="6" item="2"/>
          <tpl hier="81" item="1"/>
          <tpl fld="8" item="0"/>
        </tpls>
      </n>
      <n v="489" in="0">
        <tpls c="3">
          <tpl fld="6" item="4"/>
          <tpl fld="7" item="4"/>
          <tpl fld="8" item="0"/>
        </tpls>
      </n>
      <n v="102" in="0">
        <tpls c="3">
          <tpl fld="3" item="13"/>
          <tpl fld="7" item="2"/>
          <tpl fld="8" item="0"/>
        </tpls>
      </n>
      <n v="1109" in="0">
        <tpls c="4">
          <tpl fld="3" item="5"/>
          <tpl fld="7" item="1"/>
          <tpl fld="2" item="1"/>
          <tpl fld="8" item="0"/>
        </tpls>
      </n>
      <n v="2748" in="0">
        <tpls c="4">
          <tpl fld="3" item="12"/>
          <tpl fld="7" item="1"/>
          <tpl fld="2" item="1"/>
          <tpl fld="8" item="0"/>
        </tpls>
      </n>
      <n v="5599" in="0">
        <tpls c="3">
          <tpl fld="3" item="0"/>
          <tpl fld="7" item="3"/>
          <tpl fld="8" item="0"/>
        </tpls>
      </n>
      <n v="37" in="0">
        <tpls c="4">
          <tpl fld="5" item="41"/>
          <tpl fld="4" item="1"/>
          <tpl fld="1" item="1"/>
          <tpl fld="8" item="0"/>
        </tpls>
      </n>
      <n v="17" in="0">
        <tpls c="4">
          <tpl fld="5" item="10"/>
          <tpl fld="4" item="3"/>
          <tpl fld="7" item="4"/>
          <tpl fld="8" item="0"/>
        </tpls>
      </n>
      <n v="872" in="0">
        <tpls c="4">
          <tpl fld="3" item="6"/>
          <tpl fld="7" item="3"/>
          <tpl fld="2" item="0"/>
          <tpl fld="8" item="0"/>
        </tpls>
      </n>
      <n v="114" in="0">
        <tpls c="4">
          <tpl fld="4" item="2"/>
          <tpl fld="6" item="0"/>
          <tpl fld="1" item="4"/>
          <tpl fld="8" item="0"/>
        </tpls>
      </n>
      <n v="773" in="0">
        <tpls c="4">
          <tpl fld="5" item="35"/>
          <tpl fld="4" item="2"/>
          <tpl hier="81" item="1"/>
          <tpl fld="8" item="0"/>
        </tpls>
      </n>
      <n v="964" in="0">
        <tpls c="4">
          <tpl fld="6" item="4"/>
          <tpl fld="1" item="3"/>
          <tpl fld="0" item="1"/>
          <tpl fld="8" item="0"/>
        </tpls>
      </n>
      <n v="189" in="0">
        <tpls c="4">
          <tpl fld="4" item="4"/>
          <tpl fld="6" item="5"/>
          <tpl fld="1" item="7"/>
          <tpl fld="8" item="0"/>
        </tpls>
      </n>
      <m in="0">
        <tpls c="4">
          <tpl fld="4" item="2"/>
          <tpl fld="6" item="0"/>
          <tpl fld="1" item="3"/>
          <tpl fld="8" item="0"/>
        </tpls>
      </m>
      <n v="2044" in="0">
        <tpls c="4">
          <tpl fld="3" item="0"/>
          <tpl fld="7" item="1"/>
          <tpl fld="2" item="0"/>
          <tpl fld="8" item="0"/>
        </tpls>
      </n>
      <n v="2317" in="0">
        <tpls c="4">
          <tpl fld="3" item="11"/>
          <tpl fld="1" item="5"/>
          <tpl fld="2" item="1"/>
          <tpl fld="8" item="0"/>
        </tpls>
      </n>
      <n v="142" in="0">
        <tpls c="3">
          <tpl fld="6" item="0"/>
          <tpl fld="1" item="7"/>
          <tpl fld="8" item="0"/>
        </tpls>
      </n>
      <n v="2849" in="0">
        <tpls c="4">
          <tpl fld="5" item="5"/>
          <tpl fld="4" item="2"/>
          <tpl hier="81" item="4294967295"/>
          <tpl fld="8" item="0"/>
        </tpls>
      </n>
      <n v="110" in="0">
        <tpls c="4">
          <tpl fld="6" item="3"/>
          <tpl fld="1" item="6"/>
          <tpl fld="0" item="1"/>
          <tpl fld="8" item="0"/>
        </tpls>
      </n>
      <n v="1634" in="0">
        <tpls c="4">
          <tpl fld="5" item="28"/>
          <tpl fld="4" item="0"/>
          <tpl hier="81" item="4294967295"/>
          <tpl fld="8" item="0"/>
        </tpls>
      </n>
      <n v="52" in="0">
        <tpls c="4">
          <tpl fld="5" item="22"/>
          <tpl fld="4" item="0"/>
          <tpl fld="1" item="7"/>
          <tpl fld="8" item="0"/>
        </tpls>
      </n>
      <n v="35" in="0">
        <tpls c="4">
          <tpl fld="4" item="0"/>
          <tpl fld="6" item="6"/>
          <tpl fld="7" item="4"/>
          <tpl fld="8" item="0"/>
        </tpls>
      </n>
      <n v="1623" in="0">
        <tpls c="3">
          <tpl fld="3" item="13"/>
          <tpl fld="7" item="0"/>
          <tpl fld="8" item="0"/>
        </tpls>
      </n>
      <n v="34" in="0">
        <tpls c="4">
          <tpl fld="4" item="0"/>
          <tpl fld="6" item="1"/>
          <tpl fld="1" item="6"/>
          <tpl fld="8" item="0"/>
        </tpls>
      </n>
      <n v="55" in="0">
        <tpls c="4">
          <tpl fld="4" item="3"/>
          <tpl fld="6" item="0"/>
          <tpl fld="1" item="4"/>
          <tpl fld="8" item="0"/>
        </tpls>
      </n>
      <n v="2089" in="0">
        <tpls c="4">
          <tpl fld="6" item="4"/>
          <tpl fld="0" item="1"/>
          <tpl fld="7" item="0"/>
          <tpl fld="8" item="0"/>
        </tpls>
      </n>
      <n v="10" in="0">
        <tpls c="4">
          <tpl fld="6" item="3"/>
          <tpl fld="1" item="7"/>
          <tpl fld="0" item="1"/>
          <tpl fld="8" item="0"/>
        </tpls>
      </n>
      <n v="233" in="0">
        <tpls c="3">
          <tpl fld="3" item="13"/>
          <tpl fld="7" item="1"/>
          <tpl fld="8" item="0"/>
        </tpls>
      </n>
      <n v="183" in="0">
        <tpls c="4">
          <tpl fld="4" item="2"/>
          <tpl fld="6" item="6"/>
          <tpl fld="1" item="1"/>
          <tpl fld="8" item="0"/>
        </tpls>
      </n>
      <n v="1498" in="0">
        <tpls c="3">
          <tpl fld="3" item="8"/>
          <tpl fld="1" item="1"/>
          <tpl fld="8" item="0"/>
        </tpls>
      </n>
      <n v="1804" in="0">
        <tpls c="4">
          <tpl fld="3" item="2"/>
          <tpl hier="81" item="1"/>
          <tpl fld="2" item="1"/>
          <tpl fld="8" item="0"/>
        </tpls>
      </n>
      <n v="2589" in="0">
        <tpls c="3">
          <tpl fld="3" item="8"/>
          <tpl hier="81" item="1"/>
          <tpl fld="8" item="0"/>
        </tpls>
      </n>
      <n v="1321" in="0">
        <tpls c="4">
          <tpl fld="6" item="7"/>
          <tpl fld="1" item="4"/>
          <tpl fld="0" item="1"/>
          <tpl fld="8" item="0"/>
        </tpls>
      </n>
      <n v="1403" in="0">
        <tpls c="4">
          <tpl fld="5" item="12"/>
          <tpl fld="4" item="4"/>
          <tpl fld="7" item="5"/>
          <tpl fld="8" item="0"/>
        </tpls>
      </n>
      <n v="5725" in="0">
        <tpls c="4">
          <tpl fld="4" item="4"/>
          <tpl fld="6" item="4"/>
          <tpl fld="1" item="4"/>
          <tpl fld="8" item="0"/>
        </tpls>
      </n>
      <n v="114" in="0">
        <tpls c="4">
          <tpl fld="4" item="1"/>
          <tpl fld="6" item="4"/>
          <tpl fld="1" item="4"/>
          <tpl fld="8" item="0"/>
        </tpls>
      </n>
      <n v="695" in="0">
        <tpls c="4">
          <tpl fld="6" item="0"/>
          <tpl fld="1" item="6"/>
          <tpl hier="110" item="0"/>
          <tpl fld="8" item="0"/>
        </tpls>
      </n>
      <n v="7" in="0">
        <tpls c="4">
          <tpl fld="5" item="43"/>
          <tpl fld="4" item="3"/>
          <tpl fld="1" item="3"/>
          <tpl fld="8" item="0"/>
        </tpls>
      </n>
      <n v="31" in="0">
        <tpls c="4">
          <tpl fld="6" item="1"/>
          <tpl hier="110" item="0"/>
          <tpl fld="7" item="4"/>
          <tpl fld="8" item="0"/>
        </tpls>
      </n>
      <n v="2098" in="0">
        <tpls c="4">
          <tpl fld="4" item="4"/>
          <tpl fld="6" item="7"/>
          <tpl fld="1" item="1"/>
          <tpl fld="8" item="0"/>
        </tpls>
      </n>
      <n v="935" in="0">
        <tpls c="4">
          <tpl fld="3" item="13"/>
          <tpl fld="1" item="5"/>
          <tpl fld="2" item="0"/>
          <tpl fld="8" item="0"/>
        </tpls>
      </n>
      <n v="1122" in="0">
        <tpls c="4">
          <tpl fld="6" item="7"/>
          <tpl hier="81" item="1"/>
          <tpl hier="110" item="0"/>
          <tpl fld="8" item="0"/>
        </tpls>
      </n>
      <n v="43" in="0">
        <tpls c="4">
          <tpl fld="4" item="1"/>
          <tpl fld="6" item="2"/>
          <tpl fld="1" item="7"/>
          <tpl fld="8" item="0"/>
        </tpls>
      </n>
      <n v="276" in="0">
        <tpls c="4">
          <tpl fld="5" item="35"/>
          <tpl fld="4" item="2"/>
          <tpl fld="7" item="4"/>
          <tpl fld="8" item="0"/>
        </tpls>
      </n>
      <n v="3962" in="0">
        <tpls c="4">
          <tpl fld="4" item="4"/>
          <tpl fld="6" item="0"/>
          <tpl fld="1" item="5"/>
          <tpl fld="8" item="0"/>
        </tpls>
      </n>
      <n v="26" in="0">
        <tpls c="4">
          <tpl fld="4" item="0"/>
          <tpl fld="6" item="0"/>
          <tpl fld="1" item="4"/>
          <tpl fld="8" item="0"/>
        </tpls>
      </n>
      <n v="32" in="0">
        <tpls c="4">
          <tpl fld="5" item="15"/>
          <tpl fld="4" item="3"/>
          <tpl fld="7" item="4"/>
          <tpl fld="8" item="0"/>
        </tpls>
      </n>
      <n v="89" in="0">
        <tpls c="4">
          <tpl fld="5" item="28"/>
          <tpl fld="4" item="0"/>
          <tpl fld="1" item="7"/>
          <tpl fld="8" item="0"/>
        </tpls>
      </n>
      <n v="21" in="0">
        <tpls c="4">
          <tpl fld="5" item="2"/>
          <tpl fld="4" item="3"/>
          <tpl fld="1" item="7"/>
          <tpl fld="8" item="0"/>
        </tpls>
      </n>
      <n v="155" in="0">
        <tpls c="4">
          <tpl fld="5" item="44"/>
          <tpl fld="4" item="2"/>
          <tpl fld="1" item="7"/>
          <tpl fld="8" item="0"/>
        </tpls>
      </n>
      <n v="143" in="0">
        <tpls c="3">
          <tpl fld="6" item="0"/>
          <tpl fld="7" item="4"/>
          <tpl fld="8" item="0"/>
        </tpls>
      </n>
      <n v="51" in="0">
        <tpls c="4">
          <tpl fld="4" item="1"/>
          <tpl fld="6" item="1"/>
          <tpl fld="7" item="4"/>
          <tpl fld="8" item="0"/>
        </tpls>
      </n>
      <n v="661" in="0">
        <tpls c="3">
          <tpl fld="6" item="2"/>
          <tpl fld="7" item="4"/>
          <tpl fld="8" item="0"/>
        </tpls>
      </n>
      <n v="597" in="0">
        <tpls c="4">
          <tpl fld="5" item="25"/>
          <tpl fld="4" item="4"/>
          <tpl fld="7" item="4"/>
          <tpl fld="8" item="0"/>
        </tpls>
      </n>
      <n v="93" in="0">
        <tpls c="4">
          <tpl fld="6" item="5"/>
          <tpl fld="1" item="6"/>
          <tpl hier="110" item="0"/>
          <tpl fld="8" item="0"/>
        </tpls>
      </n>
      <n v="850" in="0">
        <tpls c="4">
          <tpl fld="3" item="11"/>
          <tpl fld="7" item="0"/>
          <tpl fld="2" item="1"/>
          <tpl fld="8" item="0"/>
        </tpls>
      </n>
      <n v="128" in="0">
        <tpls c="4">
          <tpl fld="5" item="16"/>
          <tpl fld="4" item="2"/>
          <tpl fld="1" item="7"/>
          <tpl fld="8" item="0"/>
        </tpls>
      </n>
      <n v="40" in="0">
        <tpls c="4">
          <tpl fld="4" item="3"/>
          <tpl fld="6" item="4"/>
          <tpl fld="7" item="4"/>
          <tpl fld="8" item="0"/>
        </tpls>
      </n>
      <n v="17" in="0">
        <tpls c="4">
          <tpl fld="4" item="3"/>
          <tpl fld="6" item="4"/>
          <tpl fld="1" item="3"/>
          <tpl fld="8" item="0"/>
        </tpls>
      </n>
      <n v="3943" in="0">
        <tpls c="3">
          <tpl fld="3" item="10"/>
          <tpl fld="1" item="4"/>
          <tpl fld="8" item="0"/>
        </tpls>
      </n>
      <n v="35" in="0">
        <tpls c="3">
          <tpl fld="3" item="13"/>
          <tpl fld="1" item="4"/>
          <tpl fld="8" item="0"/>
        </tpls>
      </n>
      <n v="687" in="0">
        <tpls c="4">
          <tpl fld="3" item="11"/>
          <tpl fld="1" item="4"/>
          <tpl fld="2" item="0"/>
          <tpl fld="8" item="0"/>
        </tpls>
      </n>
      <n v="3058" in="0">
        <tpls c="3">
          <tpl fld="3" item="0"/>
          <tpl fld="1" item="4"/>
          <tpl fld="8" item="0"/>
        </tpls>
      </n>
      <n v="1277" in="0">
        <tpls c="4">
          <tpl fld="3" item="0"/>
          <tpl fld="1" item="4"/>
          <tpl fld="2" item="0"/>
          <tpl fld="8" item="0"/>
        </tpls>
      </n>
      <n v="580" in="0">
        <tpls c="4">
          <tpl fld="3" item="3"/>
          <tpl fld="1" item="4"/>
          <tpl fld="2" item="1"/>
          <tpl fld="8" item="0"/>
        </tpls>
      </n>
      <n v="211" in="0">
        <tpls c="4">
          <tpl fld="5" item="33"/>
          <tpl fld="4" item="4"/>
          <tpl fld="1" item="3"/>
          <tpl fld="8" item="0"/>
        </tpls>
      </n>
      <n v="73" in="0">
        <tpls c="4">
          <tpl fld="5" item="20"/>
          <tpl fld="4" item="0"/>
          <tpl fld="1" item="1"/>
          <tpl fld="8" item="0"/>
        </tpls>
      </n>
      <n v="436" in="0">
        <tpls c="3">
          <tpl fld="3" item="1"/>
          <tpl fld="1" item="3"/>
          <tpl fld="8" item="0"/>
        </tpls>
      </n>
      <n v="1074" in="0">
        <tpls c="4">
          <tpl fld="3" item="2"/>
          <tpl fld="7" item="2"/>
          <tpl fld="2" item="1"/>
          <tpl fld="8" item="0"/>
        </tpls>
      </n>
      <n v="315" in="0">
        <tpls c="4">
          <tpl fld="4" item="1"/>
          <tpl fld="6" item="7"/>
          <tpl fld="7" item="3"/>
          <tpl fld="8" item="0"/>
        </tpls>
      </n>
      <n v="183" in="0">
        <tpls c="4">
          <tpl fld="5" item="16"/>
          <tpl fld="4" item="2"/>
          <tpl fld="7" item="4"/>
          <tpl fld="8" item="0"/>
        </tpls>
      </n>
      <n v="2395" in="0">
        <tpls c="4">
          <tpl fld="6" item="3"/>
          <tpl hier="81" item="4294967295"/>
          <tpl fld="0" item="1"/>
          <tpl fld="8" item="0"/>
        </tpls>
      </n>
      <n v="5820" in="0">
        <tpls c="4">
          <tpl fld="6" item="0"/>
          <tpl fld="1" item="5"/>
          <tpl fld="0" item="1"/>
          <tpl fld="8" item="0"/>
        </tpls>
      </n>
      <n v="12962" in="0">
        <tpls c="3">
          <tpl fld="1" item="4"/>
          <tpl fld="0" item="1"/>
          <tpl fld="8" item="0"/>
        </tpls>
      </n>
      <n v="608" in="0">
        <tpls c="4">
          <tpl fld="6" item="1"/>
          <tpl hier="81" item="4294967295"/>
          <tpl fld="0" item="2"/>
          <tpl fld="8" item="0"/>
        </tpls>
      </n>
      <n v="755" in="0">
        <tpls c="4">
          <tpl fld="5" item="37"/>
          <tpl fld="4" item="4"/>
          <tpl fld="1" item="4"/>
          <tpl fld="8" item="0"/>
        </tpls>
      </n>
      <n v="23" in="0">
        <tpls c="4">
          <tpl fld="6" item="0"/>
          <tpl fld="0" item="2"/>
          <tpl fld="7" item="3"/>
          <tpl fld="8" item="0"/>
        </tpls>
      </n>
      <n v="1134" in="0">
        <tpls c="4">
          <tpl fld="3" item="11"/>
          <tpl fld="1" item="7"/>
          <tpl fld="2" item="1"/>
          <tpl fld="8" item="0"/>
        </tpls>
      </n>
      <n v="926" in="0">
        <tpls c="4">
          <tpl fld="3" item="7"/>
          <tpl hier="81" item="1"/>
          <tpl fld="2" item="1"/>
          <tpl fld="8" item="0"/>
        </tpls>
      </n>
      <n v="15838" in="0">
        <tpls c="3">
          <tpl hier="81" item="1"/>
          <tpl fld="2" item="1"/>
          <tpl fld="8" item="0"/>
        </tpls>
      </n>
      <n v="3" in="0">
        <tpls c="4">
          <tpl fld="5" item="0"/>
          <tpl fld="4" item="0"/>
          <tpl fld="1" item="3"/>
          <tpl fld="8" item="0"/>
        </tpls>
      </n>
      <n v="82" in="0">
        <tpls c="4">
          <tpl fld="5" item="16"/>
          <tpl fld="4" item="2"/>
          <tpl fld="1" item="3"/>
          <tpl fld="8" item="0"/>
        </tpls>
      </n>
      <n v="126" in="0">
        <tpls c="4">
          <tpl fld="5" item="44"/>
          <tpl fld="4" item="2"/>
          <tpl fld="1" item="3"/>
          <tpl fld="8" item="0"/>
        </tpls>
      </n>
      <n v="2824" in="0">
        <tpls c="4">
          <tpl fld="3" item="10"/>
          <tpl fld="7" item="2"/>
          <tpl fld="2" item="1"/>
          <tpl fld="8" item="0"/>
        </tpls>
      </n>
      <n v="64" in="0">
        <tpls c="3">
          <tpl fld="3" item="13"/>
          <tpl fld="1" item="7"/>
          <tpl fld="8" item="0"/>
        </tpls>
      </n>
      <n v="672" in="0">
        <tpls c="4">
          <tpl fld="3" item="2"/>
          <tpl fld="1" item="7"/>
          <tpl fld="2" item="0"/>
          <tpl fld="8" item="0"/>
        </tpls>
      </n>
      <n v="443" in="0">
        <tpls c="3">
          <tpl fld="3" item="6"/>
          <tpl fld="1" item="1"/>
          <tpl fld="8" item="0"/>
        </tpls>
      </n>
      <n v="5447" in="0">
        <tpls c="4">
          <tpl fld="4" item="4"/>
          <tpl fld="6" item="7"/>
          <tpl fld="7" item="0"/>
          <tpl fld="8" item="0"/>
        </tpls>
      </n>
      <n v="770" in="0">
        <tpls c="3">
          <tpl fld="3" item="7"/>
          <tpl fld="1" item="3"/>
          <tpl fld="8" item="0"/>
        </tpls>
      </n>
      <n v="736" in="0">
        <tpls c="4">
          <tpl fld="5" item="13"/>
          <tpl fld="4" item="4"/>
          <tpl fld="1" item="2"/>
          <tpl fld="8" item="0"/>
        </tpls>
      </n>
      <n v="63" in="0">
        <tpls c="4">
          <tpl fld="5" item="0"/>
          <tpl fld="4" item="0"/>
          <tpl fld="1" item="2"/>
          <tpl fld="8" item="0"/>
        </tpls>
      </n>
      <n v="179" in="0">
        <tpls c="4">
          <tpl fld="5" item="1"/>
          <tpl fld="4" item="3"/>
          <tpl fld="1" item="2"/>
          <tpl fld="8" item="0"/>
        </tpls>
      </n>
      <n v="391" in="0">
        <tpls c="4">
          <tpl fld="6" item="4"/>
          <tpl fld="1" item="1"/>
          <tpl hier="110" item="0"/>
          <tpl fld="8" item="0"/>
        </tpls>
      </n>
      <n v="1842" in="0">
        <tpls c="4">
          <tpl fld="6" item="3"/>
          <tpl fld="1" item="5"/>
          <tpl fld="0" item="1"/>
          <tpl fld="8" item="0"/>
        </tpls>
      </n>
      <n v="2401" in="0">
        <tpls c="4">
          <tpl fld="5" item="32"/>
          <tpl fld="4" item="4"/>
          <tpl fld="1" item="5"/>
          <tpl fld="8" item="0"/>
        </tpls>
      </n>
      <n v="2638" in="0">
        <tpls c="4">
          <tpl fld="5" item="21"/>
          <tpl fld="4" item="4"/>
          <tpl fld="1" item="5"/>
          <tpl fld="8" item="0"/>
        </tpls>
      </n>
      <n v="1993" in="0">
        <tpls c="4">
          <tpl fld="3" item="10"/>
          <tpl fld="7" item="1"/>
          <tpl fld="2" item="0"/>
          <tpl fld="8" item="0"/>
        </tpls>
      </n>
      <n v="340" in="0">
        <tpls c="4">
          <tpl fld="4" item="3"/>
          <tpl fld="6" item="6"/>
          <tpl fld="1" item="2"/>
          <tpl fld="8" item="0"/>
        </tpls>
      </n>
      <n v="97" in="0">
        <tpls c="4">
          <tpl fld="4" item="0"/>
          <tpl fld="6" item="2"/>
          <tpl fld="1" item="4"/>
          <tpl fld="8" item="0"/>
        </tpls>
      </n>
      <n v="7" in="0">
        <tpls c="4">
          <tpl fld="4" item="1"/>
          <tpl fld="6" item="1"/>
          <tpl fld="1" item="3"/>
          <tpl fld="8" item="0"/>
        </tpls>
      </n>
      <n v="5" in="0">
        <tpls c="4">
          <tpl fld="4" item="0"/>
          <tpl fld="6" item="5"/>
          <tpl hier="81" item="1"/>
          <tpl fld="8" item="0"/>
        </tpls>
      </n>
      <n v="92" in="0">
        <tpls c="4">
          <tpl fld="4" item="0"/>
          <tpl fld="6" item="6"/>
          <tpl hier="81" item="1"/>
          <tpl fld="8" item="0"/>
        </tpls>
      </n>
      <n v="780" in="0">
        <tpls c="4">
          <tpl fld="4" item="2"/>
          <tpl fld="6" item="4"/>
          <tpl fld="1" item="6"/>
          <tpl fld="8" item="0"/>
        </tpls>
      </n>
      <n v="344" in="0">
        <tpls c="4">
          <tpl fld="4" item="4"/>
          <tpl fld="6" item="3"/>
          <tpl fld="1" item="2"/>
          <tpl fld="8" item="0"/>
        </tpls>
      </n>
      <n v="264" in="0">
        <tpls c="4">
          <tpl fld="4" item="2"/>
          <tpl fld="6" item="7"/>
          <tpl fld="1" item="1"/>
          <tpl fld="8" item="0"/>
        </tpls>
      </n>
      <n v="112" in="0">
        <tpls c="4">
          <tpl fld="4" item="3"/>
          <tpl fld="6" item="0"/>
          <tpl hier="81" item="1"/>
          <tpl fld="8" item="0"/>
        </tpls>
      </n>
      <n v="59" in="0">
        <tpls c="4">
          <tpl fld="4" item="3"/>
          <tpl fld="6" item="7"/>
          <tpl fld="1" item="4"/>
          <tpl fld="8" item="0"/>
        </tpls>
      </n>
      <n v="96" in="0">
        <tpls c="4">
          <tpl fld="4" item="1"/>
          <tpl fld="6" item="4"/>
          <tpl fld="1" item="2"/>
          <tpl fld="8" item="0"/>
        </tpls>
      </n>
      <n v="17" in="0">
        <tpls c="4">
          <tpl fld="4" item="0"/>
          <tpl fld="6" item="1"/>
          <tpl fld="1" item="3"/>
          <tpl fld="8" item="0"/>
        </tpls>
      </n>
      <n v="152" in="0">
        <tpls c="4">
          <tpl fld="4" item="4"/>
          <tpl fld="6" item="3"/>
          <tpl fld="1" item="6"/>
          <tpl fld="8" item="0"/>
        </tpls>
      </n>
      <n v="107" in="0">
        <tpls c="4">
          <tpl fld="4" item="3"/>
          <tpl fld="6" item="2"/>
          <tpl fld="1" item="7"/>
          <tpl fld="8" item="0"/>
        </tpls>
      </n>
      <n v="1875" in="0">
        <tpls c="4">
          <tpl fld="4" item="2"/>
          <tpl fld="6" item="2"/>
          <tpl fld="1" item="5"/>
          <tpl fld="8" item="0"/>
        </tpls>
      </n>
      <n v="5" in="0">
        <tpls c="4">
          <tpl fld="4" item="1"/>
          <tpl fld="6" item="3"/>
          <tpl fld="1" item="2"/>
          <tpl fld="8" item="0"/>
        </tpls>
      </n>
      <n v="807" in="0">
        <tpls c="4">
          <tpl fld="5" item="44"/>
          <tpl fld="4" item="2"/>
          <tpl fld="7" item="3"/>
          <tpl fld="8" item="0"/>
        </tpls>
      </n>
      <n v="596" in="0">
        <tpls c="4">
          <tpl fld="4" item="4"/>
          <tpl fld="6" item="5"/>
          <tpl fld="7" item="1"/>
          <tpl fld="8" item="0"/>
        </tpls>
      </n>
      <n v="1023" in="0">
        <tpls c="4">
          <tpl fld="3" item="7"/>
          <tpl fld="7" item="1"/>
          <tpl fld="2" item="0"/>
          <tpl fld="8" item="0"/>
        </tpls>
      </n>
      <n v="667" in="0">
        <tpls c="4">
          <tpl fld="3" item="8"/>
          <tpl fld="7" item="1"/>
          <tpl fld="2" item="0"/>
          <tpl fld="8" item="0"/>
        </tpls>
      </n>
      <n v="6526" in="0">
        <tpls c="4">
          <tpl fld="5" item="17"/>
          <tpl fld="4" item="4"/>
          <tpl fld="1" item="5"/>
          <tpl fld="8" item="0"/>
        </tpls>
      </n>
      <n v="308" in="0">
        <tpls c="4">
          <tpl fld="4" item="3"/>
          <tpl fld="6" item="7"/>
          <tpl hier="81" item="1"/>
          <tpl fld="8" item="0"/>
        </tpls>
      </n>
      <n v="120" in="0">
        <tpls c="4">
          <tpl fld="4" item="4"/>
          <tpl fld="6" item="3"/>
          <tpl fld="7" item="5"/>
          <tpl fld="8" item="0"/>
        </tpls>
      </n>
      <n v="632" in="0">
        <tpls c="4">
          <tpl fld="3" item="5"/>
          <tpl fld="1" item="3"/>
          <tpl fld="2" item="0"/>
          <tpl fld="8" item="0"/>
        </tpls>
      </n>
      <n v="22096" in="0">
        <tpls c="3">
          <tpl fld="4" item="4"/>
          <tpl fld="1" item="6"/>
          <tpl fld="8" item="0"/>
        </tpls>
      </n>
      <n v="84" in="0">
        <tpls c="4">
          <tpl fld="5" item="41"/>
          <tpl fld="4" item="1"/>
          <tpl fld="7" item="5"/>
          <tpl fld="8" item="0"/>
        </tpls>
      </n>
      <n v="2399" in="0">
        <tpls c="4">
          <tpl fld="5" item="19"/>
          <tpl fld="4" item="4"/>
          <tpl fld="7" item="5"/>
          <tpl fld="8" item="0"/>
        </tpls>
      </n>
      <n v="198" in="0">
        <tpls c="4">
          <tpl fld="5" item="9"/>
          <tpl fld="4" item="3"/>
          <tpl fld="7" item="5"/>
          <tpl fld="8" item="0"/>
        </tpls>
      </n>
      <n v="3544" in="0">
        <tpls c="4">
          <tpl fld="5" item="25"/>
          <tpl fld="4" item="4"/>
          <tpl fld="7" item="5"/>
          <tpl fld="8" item="0"/>
        </tpls>
      </n>
      <n v="18" in="0">
        <tpls c="4">
          <tpl fld="4" item="3"/>
          <tpl fld="6" item="1"/>
          <tpl fld="1" item="1"/>
          <tpl fld="8" item="0"/>
        </tpls>
      </n>
      <n v="94" in="0">
        <tpls c="4">
          <tpl fld="5" item="22"/>
          <tpl fld="4" item="0"/>
          <tpl fld="1" item="4"/>
          <tpl fld="8" item="0"/>
        </tpls>
      </n>
      <n v="337" in="0">
        <tpls c="4">
          <tpl fld="3" item="10"/>
          <tpl fld="1" item="2"/>
          <tpl fld="2" item="1"/>
          <tpl fld="8" item="0"/>
        </tpls>
      </n>
      <n v="69" in="0">
        <tpls c="4">
          <tpl fld="5" item="45"/>
          <tpl fld="4" item="3"/>
          <tpl fld="7" item="0"/>
          <tpl fld="8" item="0"/>
        </tpls>
      </n>
      <n v="1947" in="0">
        <tpls c="3">
          <tpl fld="3" item="4"/>
          <tpl fld="1" item="5"/>
          <tpl fld="8" item="0"/>
        </tpls>
      </n>
      <n v="6" in="0">
        <tpls c="4">
          <tpl fld="5" item="30"/>
          <tpl fld="4" item="3"/>
          <tpl fld="1" item="1"/>
          <tpl fld="8" item="0"/>
        </tpls>
      </n>
      <n v="3802" in="0">
        <tpls c="4">
          <tpl fld="6" item="6"/>
          <tpl hier="81" item="1"/>
          <tpl fld="0" item="1"/>
          <tpl fld="8" item="0"/>
        </tpls>
      </n>
      <n v="5" in="0">
        <tpls c="4">
          <tpl fld="6" item="0"/>
          <tpl hier="81" item="1"/>
          <tpl fld="0" item="2"/>
          <tpl fld="8" item="0"/>
        </tpls>
      </n>
      <n v="25" in="0">
        <tpls c="4">
          <tpl fld="6" item="4"/>
          <tpl hier="81" item="1"/>
          <tpl fld="0" item="2"/>
          <tpl fld="8" item="0"/>
        </tpls>
      </n>
      <n v="71" in="0">
        <tpls c="4">
          <tpl fld="6" item="3"/>
          <tpl hier="110" item="0"/>
          <tpl fld="7" item="0"/>
          <tpl fld="8" item="0"/>
        </tpls>
      </n>
      <n v="9152" in="0">
        <tpls c="4">
          <tpl fld="4" item="4"/>
          <tpl fld="6" item="4"/>
          <tpl fld="7" item="1"/>
          <tpl fld="8" item="0"/>
        </tpls>
      </n>
      <n v="368" in="0">
        <tpls c="4">
          <tpl fld="5" item="3"/>
          <tpl fld="4" item="1"/>
          <tpl hier="81" item="4294967295"/>
          <tpl fld="8" item="0"/>
        </tpls>
      </n>
      <n v="7347" in="0">
        <tpls c="4">
          <tpl fld="5" item="12"/>
          <tpl fld="4" item="4"/>
          <tpl hier="81" item="4294967295"/>
          <tpl fld="8" item="0"/>
        </tpls>
      </n>
      <n v="247" in="0">
        <tpls c="4">
          <tpl fld="5" item="10"/>
          <tpl fld="4" item="3"/>
          <tpl hier="81" item="4294967295"/>
          <tpl fld="8" item="0"/>
        </tpls>
      </n>
      <n v="147" in="0">
        <tpls c="4">
          <tpl fld="4" item="1"/>
          <tpl fld="6" item="2"/>
          <tpl fld="7" item="5"/>
          <tpl fld="8" item="0"/>
        </tpls>
      </n>
      <n v="135" in="0">
        <tpls c="4">
          <tpl fld="4" item="2"/>
          <tpl fld="6" item="6"/>
          <tpl fld="1" item="7"/>
          <tpl fld="8" item="0"/>
        </tpls>
      </n>
      <n v="74" in="0">
        <tpls c="4">
          <tpl fld="3" item="4"/>
          <tpl fld="7" item="5"/>
          <tpl fld="2" item="1"/>
          <tpl fld="8" item="0"/>
        </tpls>
      </n>
      <n v="2382" in="0">
        <tpls c="4">
          <tpl fld="3" item="10"/>
          <tpl hier="81" item="1"/>
          <tpl fld="2" item="0"/>
          <tpl fld="8" item="0"/>
        </tpls>
      </n>
      <n v="931" in="0">
        <tpls c="4">
          <tpl fld="5" item="8"/>
          <tpl fld="4" item="2"/>
          <tpl fld="7" item="2"/>
          <tpl fld="8" item="0"/>
        </tpls>
      </n>
      <n v="39" in="0">
        <tpls c="4">
          <tpl fld="6" item="5"/>
          <tpl fld="1" item="1"/>
          <tpl fld="0" item="2"/>
          <tpl fld="8" item="0"/>
        </tpls>
      </n>
      <n v="1008" in="0">
        <tpls c="4">
          <tpl fld="3" item="7"/>
          <tpl hier="81" item="1"/>
          <tpl fld="2" item="0"/>
          <tpl fld="8" item="0"/>
        </tpls>
      </n>
      <n v="2021" in="0">
        <tpls c="4">
          <tpl fld="5" item="37"/>
          <tpl fld="4" item="4"/>
          <tpl fld="7" item="5"/>
          <tpl fld="8" item="0"/>
        </tpls>
      </n>
      <n v="113" in="0">
        <tpls c="4">
          <tpl fld="5" item="10"/>
          <tpl fld="4" item="3"/>
          <tpl fld="7" item="3"/>
          <tpl fld="8" item="0"/>
        </tpls>
      </n>
      <n v="1208" in="0">
        <tpls c="4">
          <tpl fld="5" item="12"/>
          <tpl fld="4" item="4"/>
          <tpl hier="81" item="1"/>
          <tpl fld="8" item="0"/>
        </tpls>
      </n>
      <n v="49" in="0">
        <tpls c="4">
          <tpl fld="4" item="3"/>
          <tpl fld="6" item="0"/>
          <tpl fld="7" item="0"/>
          <tpl fld="8" item="0"/>
        </tpls>
      </n>
      <n v="1967" in="0">
        <tpls c="4">
          <tpl fld="5" item="21"/>
          <tpl fld="4" item="4"/>
          <tpl fld="7" item="2"/>
          <tpl fld="8" item="0"/>
        </tpls>
      </n>
      <n v="651" in="0">
        <tpls c="4">
          <tpl fld="5" item="16"/>
          <tpl fld="4" item="2"/>
          <tpl hier="81" item="1"/>
          <tpl fld="8" item="0"/>
        </tpls>
      </n>
      <n v="1623" in="0">
        <tpls c="4">
          <tpl fld="3" item="1"/>
          <tpl fld="7" item="0"/>
          <tpl fld="2" item="1"/>
          <tpl fld="8" item="0"/>
        </tpls>
      </n>
      <n v="43" in="0">
        <tpls c="4">
          <tpl fld="5" item="4"/>
          <tpl fld="4" item="3"/>
          <tpl fld="7" item="0"/>
          <tpl fld="8" item="0"/>
        </tpls>
      </n>
      <n v="103" in="0">
        <tpls c="4">
          <tpl fld="5" item="22"/>
          <tpl fld="4" item="0"/>
          <tpl fld="7" item="4"/>
          <tpl fld="8" item="0"/>
        </tpls>
      </n>
      <n v="612" in="0">
        <tpls c="4">
          <tpl fld="3" item="1"/>
          <tpl fld="7" item="3"/>
          <tpl fld="2" item="1"/>
          <tpl fld="8" item="0"/>
        </tpls>
      </n>
      <n v="592" in="0">
        <tpls c="3">
          <tpl fld="1" item="5"/>
          <tpl fld="0" item="2"/>
          <tpl fld="8" item="0"/>
        </tpls>
      </n>
      <n v="31" in="0">
        <tpls c="4">
          <tpl fld="5" item="45"/>
          <tpl fld="4" item="3"/>
          <tpl hier="81" item="1"/>
          <tpl fld="8" item="0"/>
        </tpls>
      </n>
      <n v="228" in="0">
        <tpls c="4">
          <tpl fld="4" item="1"/>
          <tpl fld="6" item="4"/>
          <tpl fld="7" item="5"/>
          <tpl fld="8" item="0"/>
        </tpls>
      </n>
      <n v="10217" in="0">
        <tpls c="3">
          <tpl fld="6" item="4"/>
          <tpl fld="7" item="2"/>
          <tpl fld="8" item="0"/>
        </tpls>
      </n>
      <n v="61" in="0">
        <tpls c="4">
          <tpl fld="5" item="11"/>
          <tpl fld="4" item="0"/>
          <tpl fld="1" item="6"/>
          <tpl fld="8" item="0"/>
        </tpls>
      </n>
      <n v="18" in="0">
        <tpls c="4">
          <tpl fld="6" item="3"/>
          <tpl fld="0" item="2"/>
          <tpl fld="7" item="4"/>
          <tpl fld="8" item="0"/>
        </tpls>
      </n>
      <n v="274" in="0">
        <tpls c="4">
          <tpl fld="5" item="5"/>
          <tpl fld="4" item="2"/>
          <tpl fld="7" item="1"/>
          <tpl fld="8" item="0"/>
        </tpls>
      </n>
      <n v="11" in="0">
        <tpls c="4">
          <tpl fld="6" item="4"/>
          <tpl fld="0" item="2"/>
          <tpl fld="7" item="4"/>
          <tpl fld="8" item="0"/>
        </tpls>
      </n>
      <n v="2" in="0">
        <tpls c="4">
          <tpl fld="4" item="1"/>
          <tpl fld="6" item="3"/>
          <tpl fld="7" item="3"/>
          <tpl fld="8" item="0"/>
        </tpls>
      </n>
      <n v="919" in="0">
        <tpls c="4">
          <tpl fld="6" item="7"/>
          <tpl hier="110" item="0"/>
          <tpl fld="7" item="2"/>
          <tpl fld="8" item="0"/>
        </tpls>
      </n>
      <n v="669" in="0">
        <tpls c="4">
          <tpl fld="6" item="6"/>
          <tpl hier="110" item="0"/>
          <tpl fld="7" item="2"/>
          <tpl fld="8" item="0"/>
        </tpls>
      </n>
      <n v="1678" in="0">
        <tpls c="4">
          <tpl fld="3" item="1"/>
          <tpl fld="1" item="5"/>
          <tpl fld="2" item="1"/>
          <tpl fld="8" item="0"/>
        </tpls>
      </n>
      <n v="1971" in="0">
        <tpls c="3">
          <tpl fld="1" item="6"/>
          <tpl hier="110" item="0"/>
          <tpl fld="8" item="0"/>
        </tpls>
      </n>
      <n v="8094" in="0">
        <tpls c="4">
          <tpl fld="4" item="4"/>
          <tpl fld="6" item="2"/>
          <tpl fld="7" item="1"/>
          <tpl fld="8" item="0"/>
        </tpls>
      </n>
      <n v="117" in="0">
        <tpls c="4">
          <tpl fld="6" item="5"/>
          <tpl fld="0" item="1"/>
          <tpl fld="7" item="2"/>
          <tpl fld="8" item="0"/>
        </tpls>
      </n>
      <n v="167" in="0">
        <tpls c="4">
          <tpl fld="3" item="1"/>
          <tpl fld="7" item="2"/>
          <tpl fld="2" item="1"/>
          <tpl fld="8" item="0"/>
        </tpls>
      </n>
      <n v="4" in="0">
        <tpls c="4">
          <tpl fld="5" item="3"/>
          <tpl fld="4" item="1"/>
          <tpl fld="1" item="1"/>
          <tpl fld="8" item="0"/>
        </tpls>
      </n>
      <n v="7249" in="0">
        <tpls c="4">
          <tpl fld="5" item="25"/>
          <tpl fld="4" item="4"/>
          <tpl fld="7" item="1"/>
          <tpl fld="8" item="0"/>
        </tpls>
      </n>
      <n v="1302" in="0">
        <tpls c="4">
          <tpl fld="6" item="5"/>
          <tpl fld="1" item="2"/>
          <tpl fld="0" item="1"/>
          <tpl fld="8" item="0"/>
        </tpls>
      </n>
      <n v="22280" in="0">
        <tpls c="3">
          <tpl fld="3" item="0"/>
          <tpl hier="81" item="4294967295"/>
          <tpl fld="8" item="0"/>
        </tpls>
      </n>
      <n v="2073" in="0">
        <tpls c="4">
          <tpl fld="3" item="2"/>
          <tpl fld="7" item="5"/>
          <tpl fld="2" item="1"/>
          <tpl fld="8" item="0"/>
        </tpls>
      </n>
      <n v="21" in="0">
        <tpls c="4">
          <tpl fld="6" item="0"/>
          <tpl fld="0" item="2"/>
          <tpl fld="7" item="1"/>
          <tpl fld="8" item="0"/>
        </tpls>
      </n>
      <n v="737" in="0">
        <tpls c="3">
          <tpl fld="3" item="13"/>
          <tpl fld="7" item="4"/>
          <tpl fld="8" item="0"/>
        </tpls>
      </n>
      <n v="220" in="0">
        <tpls c="4">
          <tpl fld="4" item="3"/>
          <tpl fld="6" item="4"/>
          <tpl fld="1" item="2"/>
          <tpl fld="8" item="0"/>
        </tpls>
      </n>
      <n v="432" in="0">
        <tpls c="4">
          <tpl fld="5" item="18"/>
          <tpl fld="4" item="2"/>
          <tpl fld="1" item="6"/>
          <tpl fld="8" item="0"/>
        </tpls>
      </n>
      <n v="130" in="0">
        <tpls c="4">
          <tpl fld="4" item="2"/>
          <tpl fld="6" item="5"/>
          <tpl fld="7" item="3"/>
          <tpl fld="8" item="0"/>
        </tpls>
      </n>
      <n v="5072" in="0">
        <tpls c="3">
          <tpl fld="3" item="11"/>
          <tpl fld="7" item="3"/>
          <tpl fld="8" item="0"/>
        </tpls>
      </n>
      <n v="1494" in="0">
        <tpls c="4">
          <tpl fld="6" item="1"/>
          <tpl fld="0" item="1"/>
          <tpl fld="7" item="5"/>
          <tpl fld="8" item="0"/>
        </tpls>
      </n>
      <n v="1" in="0">
        <tpls c="4">
          <tpl fld="5" item="39"/>
          <tpl fld="4" item="3"/>
          <tpl fld="1" item="3"/>
          <tpl fld="8" item="0"/>
        </tpls>
      </n>
      <n v="1984" in="0">
        <tpls c="4">
          <tpl fld="3" item="3"/>
          <tpl fld="7" item="1"/>
          <tpl fld="2" item="0"/>
          <tpl fld="8" item="0"/>
        </tpls>
      </n>
      <n v="203" in="0">
        <tpls c="4">
          <tpl fld="6" item="0"/>
          <tpl hier="110" item="0"/>
          <tpl fld="7" item="3"/>
          <tpl fld="8" item="0"/>
        </tpls>
      </n>
      <n v="516" in="0">
        <tpls c="4">
          <tpl fld="5" item="35"/>
          <tpl fld="4" item="2"/>
          <tpl fld="1" item="6"/>
          <tpl fld="8" item="0"/>
        </tpls>
      </n>
      <n v="275" in="0">
        <tpls c="4">
          <tpl fld="3" item="5"/>
          <tpl fld="7" item="4"/>
          <tpl fld="2" item="1"/>
          <tpl fld="8" item="0"/>
        </tpls>
      </n>
      <n v="2487" in="0">
        <tpls c="3">
          <tpl fld="3" item="3"/>
          <tpl fld="7" item="2"/>
          <tpl fld="8" item="0"/>
        </tpls>
      </n>
      <n v="410" in="0">
        <tpls c="3">
          <tpl fld="3" item="4"/>
          <tpl fld="1" item="2"/>
          <tpl fld="8" item="0"/>
        </tpls>
      </n>
      <n v="17" in="0">
        <tpls c="4">
          <tpl fld="4" item="1"/>
          <tpl fld="6" item="1"/>
          <tpl fld="7" item="1"/>
          <tpl fld="8" item="0"/>
        </tpls>
      </n>
      <n v="11" in="0">
        <tpls c="4">
          <tpl fld="5" item="4"/>
          <tpl fld="4" item="3"/>
          <tpl fld="7" item="1"/>
          <tpl fld="8" item="0"/>
        </tpls>
      </n>
      <n v="45" in="0">
        <tpls c="4">
          <tpl fld="5" item="30"/>
          <tpl fld="4" item="3"/>
          <tpl fld="1" item="6"/>
          <tpl fld="8" item="0"/>
        </tpls>
      </n>
      <n v="1617" in="0">
        <tpls c="4">
          <tpl fld="3" item="5"/>
          <tpl fld="7" item="3"/>
          <tpl fld="2" item="0"/>
          <tpl fld="8" item="0"/>
        </tpls>
      </n>
      <n v="1721" in="0">
        <tpls c="3">
          <tpl fld="6" item="4"/>
          <tpl fld="1" item="2"/>
          <tpl fld="8" item="0"/>
        </tpls>
      </n>
      <n v="109" in="0">
        <tpls c="4">
          <tpl fld="5" item="42"/>
          <tpl fld="4" item="4"/>
          <tpl fld="1" item="3"/>
          <tpl fld="8" item="0"/>
        </tpls>
      </n>
      <n v="6951" in="0">
        <tpls c="4">
          <tpl fld="5" item="42"/>
          <tpl fld="4" item="4"/>
          <tpl hier="81" item="4294967295"/>
          <tpl fld="8" item="0"/>
        </tpls>
      </n>
      <n v="574" in="0">
        <tpls c="4">
          <tpl fld="4" item="2"/>
          <tpl fld="6" item="6"/>
          <tpl hier="81" item="1"/>
          <tpl fld="8" item="0"/>
        </tpls>
      </n>
      <n v="1113" in="0">
        <tpls c="3">
          <tpl fld="3" item="2"/>
          <tpl fld="1" item="1"/>
          <tpl fld="8" item="0"/>
        </tpls>
      </n>
      <n v="65" in="0">
        <tpls c="4">
          <tpl fld="5" item="43"/>
          <tpl fld="4" item="3"/>
          <tpl fld="7" item="2"/>
          <tpl fld="8" item="0"/>
        </tpls>
      </n>
      <n v="21" in="0">
        <tpls c="4">
          <tpl fld="4" item="3"/>
          <tpl fld="6" item="1"/>
          <tpl fld="1" item="3"/>
          <tpl fld="8" item="0"/>
        </tpls>
      </n>
      <n v="198" in="0">
        <tpls c="4">
          <tpl fld="6" item="2"/>
          <tpl fld="1" item="3"/>
          <tpl fld="0" item="2"/>
          <tpl fld="8" item="0"/>
        </tpls>
      </n>
      <n v="74" in="0">
        <tpls c="4">
          <tpl fld="5" item="43"/>
          <tpl fld="4" item="3"/>
          <tpl hier="81" item="1"/>
          <tpl fld="8" item="0"/>
        </tpls>
      </n>
      <n v="79" in="0">
        <tpls c="4">
          <tpl fld="5" item="38"/>
          <tpl fld="4" item="1"/>
          <tpl fld="1" item="1"/>
          <tpl fld="8" item="0"/>
        </tpls>
      </n>
      <n v="7" in="0">
        <tpls c="4">
          <tpl fld="4" item="1"/>
          <tpl fld="6" item="0"/>
          <tpl fld="1" item="1"/>
          <tpl fld="8" item="0"/>
        </tpls>
      </n>
      <n v="3766" in="0">
        <tpls c="4">
          <tpl fld="3" item="3"/>
          <tpl fld="1" item="5"/>
          <tpl fld="2" item="0"/>
          <tpl fld="8" item="0"/>
        </tpls>
      </n>
      <n v="757" in="0">
        <tpls c="4">
          <tpl fld="6" item="6"/>
          <tpl hier="81" item="1"/>
          <tpl hier="110" item="0"/>
          <tpl fld="8" item="0"/>
        </tpls>
      </n>
      <n v="309" in="0">
        <tpls c="4">
          <tpl fld="4" item="1"/>
          <tpl fld="6" item="2"/>
          <tpl fld="1" item="5"/>
          <tpl fld="8" item="0"/>
        </tpls>
      </n>
      <n v="3879" in="0">
        <tpls c="4">
          <tpl fld="5" item="35"/>
          <tpl fld="4" item="2"/>
          <tpl hier="81" item="4294967295"/>
          <tpl fld="8" item="0"/>
        </tpls>
      </n>
      <n v="46" in="0">
        <tpls c="4">
          <tpl fld="5" item="10"/>
          <tpl fld="4" item="3"/>
          <tpl fld="1" item="2"/>
          <tpl fld="8" item="0"/>
        </tpls>
      </n>
      <n v="234" in="0">
        <tpls c="4">
          <tpl fld="4" item="0"/>
          <tpl fld="6" item="0"/>
          <tpl fld="1" item="5"/>
          <tpl fld="8" item="0"/>
        </tpls>
      </n>
      <n v="95" in="0">
        <tpls c="4">
          <tpl fld="5" item="15"/>
          <tpl fld="4" item="3"/>
          <tpl fld="7" item="1"/>
          <tpl fld="8" item="0"/>
        </tpls>
      </n>
      <n v="606" in="0">
        <tpls c="4">
          <tpl fld="5" item="21"/>
          <tpl fld="4" item="4"/>
          <tpl fld="1" item="7"/>
          <tpl fld="8" item="0"/>
        </tpls>
      </n>
      <n v="139" in="0">
        <tpls c="4">
          <tpl fld="4" item="3"/>
          <tpl fld="6" item="5"/>
          <tpl fld="7" item="4"/>
          <tpl fld="8" item="0"/>
        </tpls>
      </n>
      <n v="78" in="0">
        <tpls c="4">
          <tpl fld="4" item="0"/>
          <tpl fld="6" item="1"/>
          <tpl fld="7" item="4"/>
          <tpl fld="8" item="0"/>
        </tpls>
      </n>
      <n v="982" in="0">
        <tpls c="4">
          <tpl fld="3" item="12"/>
          <tpl fld="1" item="6"/>
          <tpl fld="2" item="0"/>
          <tpl fld="8" item="0"/>
        </tpls>
      </n>
      <n v="15" in="0">
        <tpls c="4">
          <tpl fld="4" item="0"/>
          <tpl fld="6" item="6"/>
          <tpl fld="1" item="1"/>
          <tpl fld="8" item="0"/>
        </tpls>
      </n>
      <n v="119" in="0">
        <tpls c="3">
          <tpl fld="3" item="13"/>
          <tpl fld="1" item="3"/>
          <tpl fld="8" item="0"/>
        </tpls>
      </n>
      <n v="119" in="0">
        <tpls c="4">
          <tpl fld="6" item="5"/>
          <tpl hier="110" item="0"/>
          <tpl fld="7" item="0"/>
          <tpl fld="8" item="0"/>
        </tpls>
      </n>
      <n v="339" in="0">
        <tpls c="4">
          <tpl fld="5" item="44"/>
          <tpl fld="4" item="2"/>
          <tpl fld="1" item="2"/>
          <tpl fld="8" item="0"/>
        </tpls>
      </n>
      <n v="304" in="0">
        <tpls c="4">
          <tpl fld="3" item="1"/>
          <tpl fld="1" item="6"/>
          <tpl fld="2" item="1"/>
          <tpl fld="8" item="0"/>
        </tpls>
      </n>
      <n v="1412" in="0">
        <tpls c="4">
          <tpl fld="6" item="4"/>
          <tpl hier="110" item="0"/>
          <tpl fld="7" item="1"/>
          <tpl fld="8" item="0"/>
        </tpls>
      </n>
      <n v="4036" in="0">
        <tpls c="3">
          <tpl hier="110" item="0"/>
          <tpl fld="7" item="2"/>
          <tpl fld="8" item="0"/>
        </tpls>
      </n>
      <n v="92" in="0">
        <tpls c="4">
          <tpl fld="5" item="41"/>
          <tpl fld="4" item="1"/>
          <tpl hier="81" item="1"/>
          <tpl fld="8" item="0"/>
        </tpls>
      </n>
      <n v="1058" in="0">
        <tpls c="4">
          <tpl fld="4" item="2"/>
          <tpl fld="6" item="1"/>
          <tpl fld="7" item="0"/>
          <tpl fld="8" item="0"/>
        </tpls>
      </n>
      <n v="175" in="0">
        <tpls c="4">
          <tpl fld="5" item="0"/>
          <tpl fld="4" item="0"/>
          <tpl fld="7" item="3"/>
          <tpl fld="8" item="0"/>
        </tpls>
      </n>
      <n v="220" in="0">
        <tpls c="4">
          <tpl fld="3" item="6"/>
          <tpl fld="1" item="7"/>
          <tpl fld="2" item="1"/>
          <tpl fld="8" item="0"/>
        </tpls>
      </n>
      <n v="23" in="0">
        <tpls c="4">
          <tpl fld="4" item="1"/>
          <tpl fld="6" item="2"/>
          <tpl fld="1" item="3"/>
          <tpl fld="8" item="0"/>
        </tpls>
      </n>
      <n v="62" in="0">
        <tpls c="4">
          <tpl fld="6" item="6"/>
          <tpl fld="1" item="4"/>
          <tpl fld="0" item="2"/>
          <tpl fld="8" item="0"/>
        </tpls>
      </n>
      <n v="1690" in="0">
        <tpls c="4">
          <tpl fld="6" item="4"/>
          <tpl fld="1" item="2"/>
          <tpl fld="0" item="1"/>
          <tpl fld="8" item="0"/>
        </tpls>
      </n>
      <n v="28" in="0">
        <tpls c="4">
          <tpl fld="4" item="1"/>
          <tpl fld="6" item="7"/>
          <tpl fld="1" item="7"/>
          <tpl fld="8" item="0"/>
        </tpls>
      </n>
      <n v="27" in="0">
        <tpls c="4">
          <tpl fld="5" item="43"/>
          <tpl fld="4" item="3"/>
          <tpl fld="7" item="1"/>
          <tpl fld="8" item="0"/>
        </tpls>
      </n>
      <n v="3219" in="0">
        <tpls c="4">
          <tpl fld="3" item="0"/>
          <tpl fld="7" item="1"/>
          <tpl fld="2" item="1"/>
          <tpl fld="8" item="0"/>
        </tpls>
      </n>
      <n v="6309" in="0">
        <tpls c="3">
          <tpl fld="3" item="3"/>
          <tpl fld="1" item="5"/>
          <tpl fld="8" item="0"/>
        </tpls>
      </n>
      <n v="4164" in="0">
        <tpls c="3">
          <tpl fld="6" item="4"/>
          <tpl fld="1" item="7"/>
          <tpl fld="8" item="0"/>
        </tpls>
      </n>
      <n v="1755" in="0">
        <tpls c="4">
          <tpl fld="4" item="2"/>
          <tpl fld="6" item="4"/>
          <tpl fld="7" item="5"/>
          <tpl fld="8" item="0"/>
        </tpls>
      </n>
      <n v="4" in="0">
        <tpls c="4">
          <tpl fld="5" item="46"/>
          <tpl fld="4" item="1"/>
          <tpl fld="1" item="3"/>
          <tpl fld="8" item="0"/>
        </tpls>
      </n>
      <n v="3642" in="0">
        <tpls c="4">
          <tpl fld="5" item="44"/>
          <tpl fld="4" item="2"/>
          <tpl hier="81" item="4294967295"/>
          <tpl fld="8" item="0"/>
        </tpls>
      </n>
      <n v="19953" in="0">
        <tpls c="4">
          <tpl fld="5" item="26"/>
          <tpl fld="4" item="4"/>
          <tpl hier="81" item="4294967295"/>
          <tpl fld="8" item="0"/>
        </tpls>
      </n>
      <n v="3" in="0">
        <tpls c="4">
          <tpl fld="4" item="2"/>
          <tpl fld="6" item="3"/>
          <tpl fld="1" item="4"/>
          <tpl fld="8" item="0"/>
        </tpls>
      </n>
      <n v="413" in="0">
        <tpls c="4">
          <tpl fld="4" item="0"/>
          <tpl fld="6" item="4"/>
          <tpl hier="81" item="1"/>
          <tpl fld="8" item="0"/>
        </tpls>
      </n>
      <n v="155" in="0">
        <tpls c="4">
          <tpl fld="3" item="11"/>
          <tpl fld="7" item="4"/>
          <tpl fld="2" item="1"/>
          <tpl fld="8" item="0"/>
        </tpls>
      </n>
      <n v="3" in="0">
        <tpls c="4">
          <tpl fld="5" item="27"/>
          <tpl fld="4" item="3"/>
          <tpl fld="1" item="7"/>
          <tpl fld="8" item="0"/>
        </tpls>
      </n>
      <n v="35" in="0">
        <tpls c="4">
          <tpl fld="4" item="1"/>
          <tpl fld="6" item="3"/>
          <tpl fld="7" item="4"/>
          <tpl fld="8" item="0"/>
        </tpls>
      </n>
      <n v="4" in="0">
        <tpls c="4">
          <tpl fld="4" item="1"/>
          <tpl fld="6" item="0"/>
          <tpl fld="7" item="4"/>
          <tpl fld="8" item="0"/>
        </tpls>
      </n>
      <n v="9676" in="0">
        <tpls c="4">
          <tpl fld="6" item="0"/>
          <tpl fld="1" item="6"/>
          <tpl fld="0" item="1"/>
          <tpl fld="8" item="0"/>
        </tpls>
      </n>
      <n v="2151" in="0">
        <tpls c="4">
          <tpl fld="5" item="20"/>
          <tpl fld="4" item="0"/>
          <tpl hier="81" item="4294967295"/>
          <tpl fld="8" item="0"/>
        </tpls>
      </n>
      <n v="273" in="0">
        <tpls c="4">
          <tpl fld="4" item="0"/>
          <tpl fld="6" item="4"/>
          <tpl fld="1" item="6"/>
          <tpl fld="8" item="0"/>
        </tpls>
      </n>
      <n v="2947" in="0">
        <tpls c="4">
          <tpl fld="5" item="25"/>
          <tpl fld="4" item="4"/>
          <tpl fld="1" item="7"/>
          <tpl fld="8" item="0"/>
        </tpls>
      </n>
      <n v="1365" in="0">
        <tpls c="3">
          <tpl fld="6" item="1"/>
          <tpl fld="7" item="4"/>
          <tpl fld="8" item="0"/>
        </tpls>
      </n>
      <n v="1833" in="0">
        <tpls c="4">
          <tpl fld="3" item="10"/>
          <tpl fld="1" item="4"/>
          <tpl fld="2" item="0"/>
          <tpl fld="8" item="0"/>
        </tpls>
      </n>
      <n v="2110" in="0">
        <tpls c="4">
          <tpl fld="3" item="10"/>
          <tpl fld="1" item="4"/>
          <tpl fld="2" item="1"/>
          <tpl fld="8" item="0"/>
        </tpls>
      </n>
      <n v="377" in="0">
        <tpls c="4">
          <tpl fld="3" item="2"/>
          <tpl fld="1" item="4"/>
          <tpl fld="2" item="1"/>
          <tpl fld="8" item="0"/>
        </tpls>
      </n>
      <n v="16" in="0">
        <tpls c="4">
          <tpl fld="3" item="9"/>
          <tpl fld="1" item="4"/>
          <tpl fld="2" item="1"/>
          <tpl fld="8" item="0"/>
        </tpls>
      </n>
      <n v="26" in="0">
        <tpls c="3">
          <tpl fld="3" item="4"/>
          <tpl fld="1" item="4"/>
          <tpl fld="8" item="0"/>
        </tpls>
      </n>
      <n v="8088" in="0">
        <tpls c="3">
          <tpl fld="1" item="4"/>
          <tpl fld="2" item="1"/>
          <tpl fld="8" item="0"/>
        </tpls>
      </n>
      <n v="1472" in="0">
        <tpls c="3">
          <tpl fld="3" item="3"/>
          <tpl fld="1" item="3"/>
          <tpl fld="8" item="0"/>
        </tpls>
      </n>
      <m in="0">
        <tpls c="4">
          <tpl fld="5" item="7"/>
          <tpl fld="4" item="0"/>
          <tpl fld="1" item="3"/>
          <tpl fld="8" item="0"/>
        </tpls>
      </m>
      <n v="150" in="0">
        <tpls c="3">
          <tpl fld="3" item="9"/>
          <tpl fld="1" item="7"/>
          <tpl fld="8" item="0"/>
        </tpls>
      </n>
      <n v="681" in="0">
        <tpls c="3">
          <tpl fld="3" item="5"/>
          <tpl fld="7" item="4"/>
          <tpl fld="8" item="0"/>
        </tpls>
      </n>
      <n v="84" in="0">
        <tpls c="4">
          <tpl fld="3" item="13"/>
          <tpl fld="7" item="5"/>
          <tpl fld="2" item="1"/>
          <tpl fld="8" item="0"/>
        </tpls>
      </n>
      <n v="173" in="0">
        <tpls c="4">
          <tpl fld="3" item="9"/>
          <tpl fld="1" item="6"/>
          <tpl fld="2" item="1"/>
          <tpl fld="8" item="0"/>
        </tpls>
      </n>
      <n v="447" in="0">
        <tpls c="4">
          <tpl fld="5" item="32"/>
          <tpl fld="4" item="4"/>
          <tpl fld="7" item="4"/>
          <tpl fld="8" item="0"/>
        </tpls>
      </n>
      <n v="138" in="0">
        <tpls c="4">
          <tpl fld="6" item="0"/>
          <tpl fld="1" item="1"/>
          <tpl hier="110" item="0"/>
          <tpl fld="8" item="0"/>
        </tpls>
      </n>
      <n v="337" in="0">
        <tpls c="4">
          <tpl fld="6" item="3"/>
          <tpl fld="1" item="2"/>
          <tpl fld="0" item="1"/>
          <tpl fld="8" item="0"/>
        </tpls>
      </n>
      <n v="2469" in="0">
        <tpls c="4">
          <tpl fld="6" item="1"/>
          <tpl hier="81" item="4294967295"/>
          <tpl hier="110" item="0"/>
          <tpl fld="8" item="0"/>
        </tpls>
      </n>
      <n v="2809" in="0">
        <tpls c="4">
          <tpl fld="6" item="1"/>
          <tpl fld="1" item="2"/>
          <tpl fld="0" item="1"/>
          <tpl fld="8" item="0"/>
        </tpls>
      </n>
      <n v="988" in="0">
        <tpls c="3">
          <tpl fld="1" item="3"/>
          <tpl fld="0" item="2"/>
          <tpl fld="8" item="0"/>
        </tpls>
      </n>
      <n v="317" in="0">
        <tpls c="4">
          <tpl fld="3" item="7"/>
          <tpl fld="1" item="1"/>
          <tpl fld="2" item="0"/>
          <tpl fld="8" item="0"/>
        </tpls>
      </n>
      <n v="4440" in="0">
        <tpls c="4">
          <tpl fld="3" item="8"/>
          <tpl fld="7" item="3"/>
          <tpl fld="2" item="0"/>
          <tpl fld="8" item="0"/>
        </tpls>
      </n>
      <n v="33969" in="0">
        <tpls c="3">
          <tpl fld="0" item="1"/>
          <tpl fld="7" item="0"/>
          <tpl fld="8" item="0"/>
        </tpls>
      </n>
      <n v="9704" in="0">
        <tpls c="4">
          <tpl fld="6" item="4"/>
          <tpl fld="0" item="1"/>
          <tpl fld="7" item="2"/>
          <tpl fld="8" item="0"/>
        </tpls>
      </n>
      <n v="2074" in="0">
        <tpls c="3">
          <tpl fld="0" item="2"/>
          <tpl fld="7" item="1"/>
          <tpl fld="8" item="0"/>
        </tpls>
      </n>
      <n v="738" in="0">
        <tpls c="4">
          <tpl fld="3" item="11"/>
          <tpl fld="1" item="3"/>
          <tpl fld="2" item="1"/>
          <tpl fld="8" item="0"/>
        </tpls>
      </n>
      <n v="1949" in="0">
        <tpls c="4">
          <tpl fld="3" item="12"/>
          <tpl hier="81" item="1"/>
          <tpl fld="2" item="1"/>
          <tpl fld="8" item="0"/>
        </tpls>
      </n>
      <n v="90" in="0">
        <tpls c="4">
          <tpl fld="3" item="13"/>
          <tpl hier="81" item="1"/>
          <tpl fld="2" item="0"/>
          <tpl fld="8" item="0"/>
        </tpls>
      </n>
      <n v="28" in="0">
        <tpls c="4">
          <tpl fld="5" item="15"/>
          <tpl fld="4" item="3"/>
          <tpl fld="1" item="3"/>
          <tpl fld="8" item="0"/>
        </tpls>
      </n>
      <n v="15" in="0">
        <tpls c="4">
          <tpl fld="5" item="34"/>
          <tpl fld="4" item="3"/>
          <tpl fld="1" item="3"/>
          <tpl fld="8" item="0"/>
        </tpls>
      </n>
      <n v="4" in="0">
        <tpls c="4">
          <tpl fld="5" item="36"/>
          <tpl fld="4" item="3"/>
          <tpl fld="1" item="3"/>
          <tpl fld="8" item="0"/>
        </tpls>
      </n>
      <n v="14" in="0">
        <tpls c="4">
          <tpl fld="5" item="1"/>
          <tpl fld="4" item="3"/>
          <tpl fld="1" item="3"/>
          <tpl fld="8" item="0"/>
        </tpls>
      </n>
      <n v="2050" in="0">
        <tpls c="3">
          <tpl fld="3" item="11"/>
          <tpl fld="1" item="7"/>
          <tpl fld="8" item="0"/>
        </tpls>
      </n>
      <n v="1804" in="0">
        <tpls c="3">
          <tpl fld="3" item="3"/>
          <tpl fld="1" item="7"/>
          <tpl fld="8" item="0"/>
        </tpls>
      </n>
      <n v="123" in="0">
        <tpls c="4">
          <tpl fld="3" item="1"/>
          <tpl fld="1" item="7"/>
          <tpl fld="2" item="1"/>
          <tpl fld="8" item="0"/>
        </tpls>
      </n>
      <n v="6312" in="0">
        <tpls c="4">
          <tpl fld="4" item="4"/>
          <tpl fld="6" item="7"/>
          <tpl fld="7" item="1"/>
          <tpl fld="8" item="0"/>
        </tpls>
      </n>
      <n v="268" in="0">
        <tpls c="4">
          <tpl fld="5" item="5"/>
          <tpl fld="4" item="2"/>
          <tpl fld="1" item="2"/>
          <tpl fld="8" item="0"/>
        </tpls>
      </n>
      <n v="32" in="0">
        <tpls c="4">
          <tpl fld="5" item="3"/>
          <tpl fld="4" item="1"/>
          <tpl fld="1" item="2"/>
          <tpl fld="8" item="0"/>
        </tpls>
      </n>
      <n v="211" in="0">
        <tpls c="4">
          <tpl fld="5" item="20"/>
          <tpl fld="4" item="0"/>
          <tpl fld="1" item="2"/>
          <tpl fld="8" item="0"/>
        </tpls>
      </n>
      <n v="498" in="0">
        <tpls c="4">
          <tpl fld="6" item="6"/>
          <tpl fld="1" item="1"/>
          <tpl hier="110" item="0"/>
          <tpl fld="8" item="0"/>
        </tpls>
      </n>
      <n v="172" in="0">
        <tpls c="4">
          <tpl fld="5" item="39"/>
          <tpl fld="4" item="3"/>
          <tpl fld="1" item="5"/>
          <tpl fld="8" item="0"/>
        </tpls>
      </n>
      <n v="2100" in="0">
        <tpls c="4">
          <tpl fld="5" item="16"/>
          <tpl fld="4" item="2"/>
          <tpl fld="1" item="5"/>
          <tpl fld="8" item="0"/>
        </tpls>
      </n>
      <n v="5472" in="0">
        <tpls c="4">
          <tpl fld="5" item="26"/>
          <tpl fld="4" item="4"/>
          <tpl fld="1" item="5"/>
          <tpl fld="8" item="0"/>
        </tpls>
      </n>
      <n v="26" in="0">
        <tpls c="4">
          <tpl fld="5" item="46"/>
          <tpl fld="4" item="1"/>
          <tpl fld="7" item="4"/>
          <tpl fld="8" item="0"/>
        </tpls>
      </n>
      <n v="1103" in="0">
        <tpls c="4">
          <tpl fld="4" item="2"/>
          <tpl fld="6" item="7"/>
          <tpl hier="81" item="1"/>
          <tpl fld="8" item="0"/>
        </tpls>
      </n>
      <n v="5" in="0">
        <tpls c="4">
          <tpl fld="4" item="2"/>
          <tpl fld="6" item="3"/>
          <tpl fld="1" item="3"/>
          <tpl fld="8" item="0"/>
        </tpls>
      </n>
      <n v="75" in="0">
        <tpls c="4">
          <tpl fld="4" item="2"/>
          <tpl fld="6" item="4"/>
          <tpl fld="1" item="3"/>
          <tpl fld="8" item="0"/>
        </tpls>
      </n>
      <n v="3740" in="0">
        <tpls c="4">
          <tpl fld="4" item="4"/>
          <tpl fld="6" item="6"/>
          <tpl hier="81" item="1"/>
          <tpl fld="8" item="0"/>
        </tpls>
      </n>
      <n v="23" in="0">
        <tpls c="4">
          <tpl fld="4" item="1"/>
          <tpl fld="6" item="5"/>
          <tpl fld="1" item="2"/>
          <tpl fld="8" item="0"/>
        </tpls>
      </n>
      <n v="205" in="0">
        <tpls c="4">
          <tpl fld="4" item="0"/>
          <tpl fld="6" item="7"/>
          <tpl hier="81" item="1"/>
          <tpl fld="8" item="0"/>
        </tpls>
      </n>
      <n v="32" in="0">
        <tpls c="4">
          <tpl fld="4" item="1"/>
          <tpl fld="6" item="0"/>
          <tpl hier="81" item="1"/>
          <tpl fld="8" item="0"/>
        </tpls>
      </n>
      <n v="209" in="0">
        <tpls c="4">
          <tpl fld="4" item="0"/>
          <tpl fld="6" item="6"/>
          <tpl fld="1" item="2"/>
          <tpl fld="8" item="0"/>
        </tpls>
      </n>
      <n v="240" in="0">
        <tpls c="3">
          <tpl fld="6" item="5"/>
          <tpl fld="1" item="1"/>
          <tpl fld="8" item="0"/>
        </tpls>
      </n>
      <n v="16" in="0">
        <tpls c="4">
          <tpl fld="4" item="2"/>
          <tpl fld="6" item="5"/>
          <tpl fld="1" item="7"/>
          <tpl fld="8" item="0"/>
        </tpls>
      </n>
      <n v="1331" in="0">
        <tpls c="4">
          <tpl fld="4" item="4"/>
          <tpl fld="6" item="6"/>
          <tpl fld="1" item="1"/>
          <tpl fld="8" item="0"/>
        </tpls>
      </n>
      <n v="548" in="0">
        <tpls c="4">
          <tpl fld="4" item="3"/>
          <tpl fld="6" item="1"/>
          <tpl fld="1" item="5"/>
          <tpl fld="8" item="0"/>
        </tpls>
      </n>
      <n v="28" in="0">
        <tpls c="4">
          <tpl fld="4" item="0"/>
          <tpl fld="6" item="7"/>
          <tpl fld="1" item="3"/>
          <tpl fld="8" item="0"/>
        </tpls>
      </n>
      <n v="72" in="0">
        <tpls c="4">
          <tpl fld="4" item="1"/>
          <tpl fld="6" item="6"/>
          <tpl hier="81" item="1"/>
          <tpl fld="8" item="0"/>
        </tpls>
      </n>
      <n v="10" in="0">
        <tpls c="4">
          <tpl fld="4" item="3"/>
          <tpl fld="6" item="5"/>
          <tpl hier="81" item="1"/>
          <tpl fld="8" item="0"/>
        </tpls>
      </n>
      <n v="167" in="0">
        <tpls c="4">
          <tpl fld="4" item="2"/>
          <tpl fld="6" item="5"/>
          <tpl fld="1" item="2"/>
          <tpl fld="8" item="0"/>
        </tpls>
      </n>
      <n v="1160" in="0">
        <tpls c="4">
          <tpl fld="4" item="4"/>
          <tpl fld="6" item="5"/>
          <tpl fld="1" item="2"/>
          <tpl fld="8" item="0"/>
        </tpls>
      </n>
      <n v="10455" in="0">
        <tpls c="3">
          <tpl fld="4" item="2"/>
          <tpl fld="1" item="5"/>
          <tpl fld="8" item="0"/>
        </tpls>
      </n>
      <n v="435" in="0">
        <tpls c="4">
          <tpl fld="4" item="3"/>
          <tpl fld="6" item="2"/>
          <tpl hier="81" item="1"/>
          <tpl fld="8" item="0"/>
        </tpls>
      </n>
      <n v="5" in="0">
        <tpls c="4">
          <tpl fld="4" item="1"/>
          <tpl fld="6" item="5"/>
          <tpl fld="1" item="3"/>
          <tpl fld="8" item="0"/>
        </tpls>
      </n>
      <n v="185" in="0">
        <tpls c="4">
          <tpl fld="5" item="31"/>
          <tpl fld="4" item="3"/>
          <tpl fld="1" item="2"/>
          <tpl fld="8" item="0"/>
        </tpls>
      </n>
      <n v="399" in="0">
        <tpls c="4">
          <tpl fld="5" item="44"/>
          <tpl fld="4" item="2"/>
          <tpl fld="7" item="1"/>
          <tpl fld="8" item="0"/>
        </tpls>
      </n>
      <n v="8296" in="0">
        <tpls c="4">
          <tpl fld="6" item="6"/>
          <tpl fld="0" item="1"/>
          <tpl fld="7" item="0"/>
          <tpl fld="8" item="0"/>
        </tpls>
      </n>
      <n v="794" in="0">
        <tpls c="4">
          <tpl fld="3" item="7"/>
          <tpl fld="7" item="1"/>
          <tpl fld="2" item="1"/>
          <tpl fld="8" item="0"/>
        </tpls>
      </n>
      <n v="447" in="0">
        <tpls c="3">
          <tpl fld="3" item="9"/>
          <tpl fld="7" item="1"/>
          <tpl fld="8" item="0"/>
        </tpls>
      </n>
      <n v="1788" in="0">
        <tpls c="4">
          <tpl fld="3" item="12"/>
          <tpl fld="7" item="2"/>
          <tpl fld="2" item="0"/>
          <tpl fld="8" item="0"/>
        </tpls>
      </n>
      <n v="73" in="0">
        <tpls c="4">
          <tpl fld="4" item="2"/>
          <tpl fld="6" item="1"/>
          <tpl fld="1" item="7"/>
          <tpl fld="8" item="0"/>
        </tpls>
      </n>
      <n v="1303" in="0">
        <tpls c="4">
          <tpl fld="3" item="5"/>
          <tpl fld="1" item="2"/>
          <tpl fld="2" item="0"/>
          <tpl fld="8" item="0"/>
        </tpls>
      </n>
      <n v="576" in="0">
        <tpls c="4">
          <tpl fld="5" item="28"/>
          <tpl fld="4" item="0"/>
          <tpl fld="1" item="5"/>
          <tpl fld="8" item="0"/>
        </tpls>
      </n>
      <n v="886" in="0">
        <tpls c="4">
          <tpl fld="5" item="16"/>
          <tpl fld="4" item="2"/>
          <tpl fld="7" item="5"/>
          <tpl fld="8" item="0"/>
        </tpls>
      </n>
      <n v="800" in="0">
        <tpls c="4">
          <tpl fld="5" item="18"/>
          <tpl fld="4" item="2"/>
          <tpl fld="7" item="5"/>
          <tpl fld="8" item="0"/>
        </tpls>
      </n>
      <n v="1827" in="0">
        <tpls c="4">
          <tpl fld="5" item="40"/>
          <tpl fld="4" item="4"/>
          <tpl fld="7" item="5"/>
          <tpl fld="8" item="0"/>
        </tpls>
      </n>
      <n v="42" in="0">
        <tpls c="4">
          <tpl fld="5" item="3"/>
          <tpl fld="4" item="1"/>
          <tpl fld="7" item="5"/>
          <tpl fld="8" item="0"/>
        </tpls>
      </n>
      <n v="2731" in="0">
        <tpls c="3">
          <tpl fld="3" item="0"/>
          <tpl fld="1" item="6"/>
          <tpl fld="8" item="0"/>
        </tpls>
      </n>
      <n v="32" in="0">
        <tpls c="4">
          <tpl fld="5" item="22"/>
          <tpl fld="4" item="0"/>
          <tpl fld="1" item="1"/>
          <tpl fld="8" item="0"/>
        </tpls>
      </n>
      <n v="1155" in="0">
        <tpls c="4">
          <tpl fld="3" item="10"/>
          <tpl fld="1" item="7"/>
          <tpl fld="2" item="1"/>
          <tpl fld="8" item="0"/>
        </tpls>
      </n>
      <n v="7" in="0">
        <tpls c="4">
          <tpl fld="5" item="45"/>
          <tpl fld="4" item="3"/>
          <tpl fld="7" item="1"/>
          <tpl fld="8" item="0"/>
        </tpls>
      </n>
      <n v="232" in="0">
        <tpls c="4">
          <tpl fld="4" item="0"/>
          <tpl fld="6" item="0"/>
          <tpl fld="7" item="2"/>
          <tpl fld="8" item="0"/>
        </tpls>
      </n>
      <m in="0">
        <tpls c="4">
          <tpl fld="4" item="1"/>
          <tpl fld="6" item="3"/>
          <tpl fld="7" item="2"/>
          <tpl fld="8" item="0"/>
        </tpls>
      </m>
      <n v="946" in="0">
        <tpls c="4">
          <tpl fld="4" item="2"/>
          <tpl fld="6" item="0"/>
          <tpl fld="7" item="2"/>
          <tpl fld="8" item="0"/>
        </tpls>
      </n>
      <n v="5819" in="0">
        <tpls c="4">
          <tpl fld="4" item="4"/>
          <tpl fld="6" item="2"/>
          <tpl fld="7" item="2"/>
          <tpl fld="8" item="0"/>
        </tpls>
      </n>
      <n v="329" in="0">
        <tpls c="4">
          <tpl fld="3" item="13"/>
          <tpl fld="7" item="4"/>
          <tpl fld="2" item="0"/>
          <tpl fld="8" item="0"/>
        </tpls>
      </n>
      <n v="1347" in="0">
        <tpls c="4">
          <tpl fld="5" item="47"/>
          <tpl fld="4" item="4"/>
          <tpl hier="81" item="1"/>
          <tpl fld="8" item="0"/>
        </tpls>
      </n>
      <n v="8694" in="0">
        <tpls c="4">
          <tpl fld="6" item="4"/>
          <tpl hier="81" item="1"/>
          <tpl fld="0" item="1"/>
          <tpl fld="8" item="0"/>
        </tpls>
      </n>
      <n v="74" in="0">
        <tpls c="4">
          <tpl fld="6" item="2"/>
          <tpl hier="81" item="1"/>
          <tpl fld="0" item="2"/>
          <tpl fld="8" item="0"/>
        </tpls>
      </n>
      <n v="33" in="0">
        <tpls c="4">
          <tpl fld="6" item="3"/>
          <tpl hier="110" item="0"/>
          <tpl fld="7" item="5"/>
          <tpl fld="8" item="0"/>
        </tpls>
      </n>
      <n v="11" in="0">
        <tpls c="4">
          <tpl fld="5" item="23"/>
          <tpl fld="4" item="3"/>
          <tpl fld="7" item="2"/>
          <tpl fld="8" item="0"/>
        </tpls>
      </n>
      <n v="9431" in="0">
        <tpls c="4">
          <tpl fld="5" item="21"/>
          <tpl fld="4" item="4"/>
          <tpl hier="81" item="4294967295"/>
          <tpl fld="8" item="0"/>
        </tpls>
      </n>
      <n v="958" in="0">
        <tpls c="4">
          <tpl fld="5" item="34"/>
          <tpl fld="4" item="3"/>
          <tpl hier="81" item="4294967295"/>
          <tpl fld="8" item="0"/>
        </tpls>
      </n>
      <n v="1669" in="0">
        <tpls c="4">
          <tpl fld="5" item="14"/>
          <tpl fld="4" item="1"/>
          <tpl hier="81" item="4294967295"/>
          <tpl fld="8" item="0"/>
        </tpls>
      </n>
      <n v="151" in="0">
        <tpls c="4">
          <tpl fld="4" item="1"/>
          <tpl fld="6" item="2"/>
          <tpl fld="7" item="2"/>
          <tpl fld="8" item="0"/>
        </tpls>
      </n>
      <n v="244" in="0">
        <tpls c="4">
          <tpl fld="5" item="44"/>
          <tpl fld="4" item="2"/>
          <tpl fld="7" item="4"/>
          <tpl fld="8" item="0"/>
        </tpls>
      </n>
      <n v="4006" in="0">
        <tpls c="4">
          <tpl fld="4" item="4"/>
          <tpl fld="6" item="6"/>
          <tpl fld="7" item="5"/>
          <tpl fld="8" item="0"/>
        </tpls>
      </n>
      <n v="14" in="0">
        <tpls c="4">
          <tpl fld="6" item="3"/>
          <tpl fld="1" item="3"/>
          <tpl fld="0" item="1"/>
          <tpl fld="8" item="0"/>
        </tpls>
      </n>
      <n v="530" in="0">
        <tpls c="4">
          <tpl fld="6" item="1"/>
          <tpl fld="0" item="1"/>
          <tpl fld="7" item="2"/>
          <tpl fld="8" item="0"/>
        </tpls>
      </n>
      <n v="2107" in="0">
        <tpls c="4">
          <tpl fld="3" item="2"/>
          <tpl fld="7" item="5"/>
          <tpl fld="2" item="0"/>
          <tpl fld="8" item="0"/>
        </tpls>
      </n>
      <n v="4699" in="0">
        <tpls c="3">
          <tpl fld="1" item="3"/>
          <tpl fld="2" item="1"/>
          <tpl fld="8" item="0"/>
        </tpls>
      </n>
      <n v="743" in="0">
        <tpls c="4">
          <tpl fld="5" item="12"/>
          <tpl fld="4" item="4"/>
          <tpl fld="1" item="2"/>
          <tpl fld="8" item="0"/>
        </tpls>
      </n>
      <n v="29961" in="0">
        <tpls c="2">
          <tpl hier="81" item="2"/>
          <tpl fld="8" item="0"/>
        </tpls>
      </n>
      <n v="14519" in="0">
        <tpls c="2">
          <tpl fld="1" item="7"/>
          <tpl fld="8" item="0"/>
        </tpls>
      </n>
      <n v="18869" in="0">
        <tpls c="2">
          <tpl fld="1" item="8"/>
          <tpl fld="8" item="0"/>
        </tpls>
      </n>
      <n v="34262" in="0">
        <tpls c="2">
          <tpl hier="81" item="1"/>
          <tpl fld="8" item="0"/>
        </tpls>
      </n>
      <n v="51032" in="0">
        <tpls c="2">
          <tpl hier="81" item="3"/>
          <tpl fld="8" item="0"/>
        </tpls>
      </n>
      <n v="62927" in="0">
        <tpls c="2">
          <tpl fld="1" item="5"/>
          <tpl fld="8" item="0"/>
        </tpls>
      </n>
      <n v="10124" in="0">
        <tpls c="2">
          <tpl fld="1" item="3"/>
          <tpl fld="8" item="0"/>
        </tpls>
      </n>
      <n v="34557" in="0">
        <tpls c="2">
          <tpl fld="7" item="2"/>
          <tpl fld="8" item="0"/>
        </tpls>
      </n>
      <n v="7386" in="0">
        <tpls c="2">
          <tpl fld="7" item="4"/>
          <tpl fld="8" item="0"/>
        </tpls>
      </n>
      <n v="1" in="0">
        <tpls c="4">
          <tpl fld="3" item="8"/>
          <tpl fld="1" item="3"/>
          <tpl fld="2" item="0"/>
          <tpl fld="8" item="0"/>
        </tpls>
      </n>
      <n v="1039" in="0">
        <tpls c="3">
          <tpl fld="3" item="5"/>
          <tpl fld="1" item="3"/>
          <tpl fld="8" item="0"/>
        </tpls>
      </n>
      <n v="5" in="0">
        <tpls c="4">
          <tpl fld="4" item="3"/>
          <tpl fld="6" item="3"/>
          <tpl fld="7" item="1"/>
          <tpl fld="8" item="0"/>
        </tpls>
      </n>
      <n v="473" in="0">
        <tpls c="4">
          <tpl fld="5" item="14"/>
          <tpl fld="4" item="1"/>
          <tpl fld="7" item="3"/>
          <tpl fld="8" item="0"/>
        </tpls>
      </n>
      <n v="2256" in="0">
        <tpls c="4">
          <tpl fld="5" item="32"/>
          <tpl fld="4" item="4"/>
          <tpl fld="7" item="3"/>
          <tpl fld="8" item="0"/>
        </tpls>
      </n>
      <n v="1042" in="0">
        <tpls c="4">
          <tpl fld="3" item="7"/>
          <tpl fld="7" item="5"/>
          <tpl fld="2" item="0"/>
          <tpl fld="8" item="0"/>
        </tpls>
      </n>
      <n v="1067" in="0">
        <tpls c="4">
          <tpl fld="3" item="7"/>
          <tpl fld="7" item="5"/>
          <tpl fld="2" item="1"/>
          <tpl fld="8" item="0"/>
        </tpls>
      </n>
      <n v="2766" in="0">
        <tpls c="4">
          <tpl fld="3" item="0"/>
          <tpl fld="7" item="5"/>
          <tpl fld="2" item="0"/>
          <tpl fld="8" item="0"/>
        </tpls>
      </n>
      <n v="2190" in="0">
        <tpls c="4">
          <tpl fld="3" item="11"/>
          <tpl fld="7" item="5"/>
          <tpl fld="2" item="0"/>
          <tpl fld="8" item="0"/>
        </tpls>
      </n>
      <n v="133" in="0">
        <tpls c="3">
          <tpl fld="3" item="4"/>
          <tpl fld="7" item="5"/>
          <tpl fld="8" item="0"/>
        </tpls>
      </n>
      <n v="2422" in="0">
        <tpls c="4">
          <tpl fld="3" item="0"/>
          <tpl fld="7" item="5"/>
          <tpl fld="2" item="1"/>
          <tpl fld="8" item="0"/>
        </tpls>
      </n>
      <n v="83" in="0">
        <tpls c="4">
          <tpl fld="5" item="1"/>
          <tpl fld="4" item="3"/>
          <tpl fld="7" item="4"/>
          <tpl fld="8" item="0"/>
        </tpls>
      </n>
      <n v="19" in="0">
        <tpls c="4">
          <tpl fld="5" item="4"/>
          <tpl fld="4" item="3"/>
          <tpl fld="7" item="4"/>
          <tpl fld="8" item="0"/>
        </tpls>
      </n>
      <n v="229" in="0">
        <tpls c="3">
          <tpl fld="3" item="13"/>
          <tpl fld="1" item="6"/>
          <tpl fld="8" item="0"/>
        </tpls>
      </n>
      <n v="492" in="0">
        <tpls c="3">
          <tpl fld="3" item="13"/>
          <tpl fld="1" item="2"/>
          <tpl fld="8" item="0"/>
        </tpls>
      </n>
      <n v="23" in="0">
        <tpls c="4">
          <tpl fld="6" item="7"/>
          <tpl fld="0" item="2"/>
          <tpl fld="7" item="4"/>
          <tpl fld="8" item="0"/>
        </tpls>
      </n>
      <n v="3413" in="0">
        <tpls c="3">
          <tpl hier="110" item="0"/>
          <tpl fld="7" item="5"/>
          <tpl fld="8" item="0"/>
        </tpls>
      </n>
      <n v="149" in="0">
        <tpls c="4">
          <tpl fld="6" item="4"/>
          <tpl fld="0" item="2"/>
          <tpl fld="7" item="1"/>
          <tpl fld="8" item="0"/>
        </tpls>
      </n>
      <n v="31" in="0">
        <tpls c="4">
          <tpl fld="6" item="3"/>
          <tpl fld="0" item="1"/>
          <tpl fld="7" item="1"/>
          <tpl fld="8" item="0"/>
        </tpls>
      </n>
      <n v="484" in="0">
        <tpls c="4">
          <tpl fld="6" item="7"/>
          <tpl hier="110" item="0"/>
          <tpl fld="7" item="3"/>
          <tpl fld="8" item="0"/>
        </tpls>
      </n>
      <n v="61" in="0">
        <tpls c="4">
          <tpl fld="6" item="1"/>
          <tpl fld="0" item="2"/>
          <tpl fld="7" item="5"/>
          <tpl fld="8" item="0"/>
        </tpls>
      </n>
      <n v="403" in="0">
        <tpls c="4">
          <tpl fld="6" item="5"/>
          <tpl fld="0" item="1"/>
          <tpl fld="7" item="5"/>
          <tpl fld="8" item="0"/>
        </tpls>
      </n>
      <n v="10056" in="0">
        <tpls c="4">
          <tpl fld="6" item="4"/>
          <tpl fld="0" item="1"/>
          <tpl fld="7" item="5"/>
          <tpl fld="8" item="0"/>
        </tpls>
      </n>
      <n v="1279" in="0">
        <tpls c="4">
          <tpl fld="6" item="1"/>
          <tpl hier="110" item="0"/>
          <tpl fld="7" item="1"/>
          <tpl fld="8" item="0"/>
        </tpls>
      </n>
      <n v="169" in="0">
        <tpls c="3">
          <tpl hier="110" item="0"/>
          <tpl fld="7" item="4"/>
          <tpl fld="8" item="0"/>
        </tpls>
      </n>
      <n v="8203" in="0">
        <tpls c="4">
          <tpl fld="6" item="0"/>
          <tpl fld="0" item="1"/>
          <tpl fld="7" item="2"/>
          <tpl fld="8" item="0"/>
        </tpls>
      </n>
      <n v="22" in="0">
        <tpls c="4">
          <tpl fld="6" item="3"/>
          <tpl fld="0" item="2"/>
          <tpl fld="7" item="0"/>
          <tpl fld="8" item="0"/>
        </tpls>
      </n>
      <n v="1915" in="0">
        <tpls c="4">
          <tpl fld="4" item="4"/>
          <tpl fld="6" item="1"/>
          <tpl fld="7" item="1"/>
          <tpl fld="8" item="0"/>
        </tpls>
      </n>
      <n v="240" in="0">
        <tpls c="4">
          <tpl fld="3" item="4"/>
          <tpl fld="1" item="2"/>
          <tpl fld="2" item="1"/>
          <tpl fld="8" item="0"/>
        </tpls>
      </n>
      <n v="1219" in="0">
        <tpls c="4">
          <tpl fld="3" item="4"/>
          <tpl fld="1" item="5"/>
          <tpl fld="2" item="1"/>
          <tpl fld="8" item="0"/>
        </tpls>
      </n>
      <n v="2808" in="0">
        <tpls c="3">
          <tpl fld="3" item="7"/>
          <tpl fld="7" item="3"/>
          <tpl fld="8" item="0"/>
        </tpls>
      </n>
      <n v="4919" in="0">
        <tpls c="3">
          <tpl fld="3" item="12"/>
          <tpl fld="7" item="3"/>
          <tpl fld="8" item="0"/>
        </tpls>
      </n>
      <n v="2815" in="0">
        <tpls c="4">
          <tpl fld="3" item="3"/>
          <tpl fld="7" item="3"/>
          <tpl fld="2" item="1"/>
          <tpl fld="8" item="0"/>
        </tpls>
      </n>
      <n v="5905" in="0">
        <tpls c="3">
          <tpl fld="3" item="10"/>
          <tpl fld="7" item="3"/>
          <tpl fld="8" item="0"/>
        </tpls>
      </n>
      <n v="3189" in="0">
        <tpls c="4">
          <tpl fld="3" item="0"/>
          <tpl fld="7" item="3"/>
          <tpl fld="2" item="0"/>
          <tpl fld="8" item="0"/>
        </tpls>
      </n>
      <n v="1287" in="0">
        <tpls c="4">
          <tpl fld="3" item="7"/>
          <tpl fld="7" item="3"/>
          <tpl fld="2" item="0"/>
          <tpl fld="8" item="0"/>
        </tpls>
      </n>
      <n v="339" in="0">
        <tpls c="4">
          <tpl fld="6" item="2"/>
          <tpl hier="110" item="0"/>
          <tpl fld="7" item="3"/>
          <tpl fld="8" item="0"/>
        </tpls>
      </n>
      <n v="87" in="0">
        <tpls c="4">
          <tpl fld="6" item="2"/>
          <tpl hier="110" item="0"/>
          <tpl fld="7" item="0"/>
          <tpl fld="8" item="0"/>
        </tpls>
      </n>
      <n v="202" in="0">
        <tpls c="4">
          <tpl fld="6" item="1"/>
          <tpl fld="1" item="6"/>
          <tpl hier="110" item="0"/>
          <tpl fld="8" item="0"/>
        </tpls>
      </n>
      <n v="666" in="0">
        <tpls c="4">
          <tpl fld="6" item="1"/>
          <tpl fld="1" item="3"/>
          <tpl hier="110" item="0"/>
          <tpl fld="8" item="0"/>
        </tpls>
      </n>
      <n v="4704" in="0">
        <tpls c="3">
          <tpl fld="3" item="12"/>
          <tpl fld="7" item="1"/>
          <tpl fld="8" item="0"/>
        </tpls>
      </n>
      <n v="2075" in="0">
        <tpls c="4">
          <tpl fld="3" item="11"/>
          <tpl fld="7" item="1"/>
          <tpl fld="2" item="0"/>
          <tpl fld="8" item="0"/>
        </tpls>
      </n>
      <n v="1858" in="0">
        <tpls c="3">
          <tpl fld="3" item="8"/>
          <tpl fld="7" item="1"/>
          <tpl fld="8" item="0"/>
        </tpls>
      </n>
      <n v="3191" in="0">
        <tpls c="4">
          <tpl fld="3" item="10"/>
          <tpl fld="7" item="1"/>
          <tpl fld="2" item="1"/>
          <tpl fld="8" item="0"/>
        </tpls>
      </n>
      <n v="22586" in="0">
        <tpls c="4">
          <tpl fld="5" item="17"/>
          <tpl fld="4" item="4"/>
          <tpl hier="81" item="4294967295"/>
          <tpl fld="8" item="0"/>
        </tpls>
      </n>
      <n v="2058" in="0">
        <tpls c="4">
          <tpl fld="5" item="17"/>
          <tpl fld="4" item="4"/>
          <tpl fld="1" item="4"/>
          <tpl fld="8" item="0"/>
        </tpls>
      </n>
      <n v="497" in="0">
        <tpls c="4">
          <tpl fld="3" item="6"/>
          <tpl hier="81" item="1"/>
          <tpl fld="2" item="1"/>
          <tpl fld="8" item="0"/>
        </tpls>
      </n>
      <n v="965" in="0">
        <tpls c="4">
          <tpl fld="3" item="6"/>
          <tpl fld="1" item="2"/>
          <tpl fld="2" item="1"/>
          <tpl fld="8" item="0"/>
        </tpls>
      </n>
      <n v="221" in="0">
        <tpls c="4">
          <tpl fld="3" item="6"/>
          <tpl fld="1" item="3"/>
          <tpl fld="2" item="1"/>
          <tpl fld="8" item="0"/>
        </tpls>
      </n>
      <n v="209" in="0">
        <tpls c="4">
          <tpl fld="3" item="6"/>
          <tpl fld="1" item="1"/>
          <tpl fld="2" item="1"/>
          <tpl fld="8" item="0"/>
        </tpls>
      </n>
      <n v="398" in="0">
        <tpls c="4">
          <tpl fld="5" item="9"/>
          <tpl fld="4" item="3"/>
          <tpl fld="7" item="3"/>
          <tpl fld="8" item="0"/>
        </tpls>
      </n>
      <n v="130" in="0">
        <tpls c="4">
          <tpl fld="5" item="9"/>
          <tpl fld="4" item="3"/>
          <tpl fld="7" item="2"/>
          <tpl fld="8" item="0"/>
        </tpls>
      </n>
      <n v="71" in="0">
        <tpls c="4">
          <tpl fld="5" item="9"/>
          <tpl fld="4" item="3"/>
          <tpl fld="7" item="4"/>
          <tpl fld="8" item="0"/>
        </tpls>
      </n>
      <n v="330" in="0">
        <tpls c="4">
          <tpl fld="5" item="9"/>
          <tpl fld="4" item="3"/>
          <tpl fld="7" item="0"/>
          <tpl fld="8" item="0"/>
        </tpls>
      </n>
      <n v="15" in="0">
        <tpls c="4">
          <tpl fld="5" item="43"/>
          <tpl fld="4" item="3"/>
          <tpl fld="1" item="1"/>
          <tpl fld="8" item="0"/>
        </tpls>
      </n>
      <n v="326" in="0">
        <tpls c="4">
          <tpl fld="5" item="43"/>
          <tpl fld="4" item="3"/>
          <tpl fld="1" item="5"/>
          <tpl fld="8" item="0"/>
        </tpls>
      </n>
      <m in="0">
        <tpls c="4">
          <tpl fld="5" item="10"/>
          <tpl fld="4" item="3"/>
          <tpl fld="1" item="3"/>
          <tpl fld="8" item="0"/>
        </tpls>
      </m>
      <n v="4" in="0">
        <tpls c="4">
          <tpl fld="5" item="10"/>
          <tpl fld="4" item="3"/>
          <tpl fld="1" item="7"/>
          <tpl fld="8" item="0"/>
        </tpls>
      </n>
      <n v="32" in="0">
        <tpls c="4">
          <tpl fld="5" item="10"/>
          <tpl fld="4" item="3"/>
          <tpl hier="81" item="1"/>
          <tpl fld="8" item="0"/>
        </tpls>
      </n>
      <n v="38" in="0">
        <tpls c="4">
          <tpl fld="5" item="10"/>
          <tpl fld="4" item="3"/>
          <tpl fld="1" item="6"/>
          <tpl fld="8" item="0"/>
        </tpls>
      </n>
      <n v="28" in="0">
        <tpls c="4">
          <tpl fld="6" item="6"/>
          <tpl fld="0" item="2"/>
          <tpl fld="7" item="4"/>
          <tpl fld="8" item="0"/>
        </tpls>
      </n>
      <n v="544" in="0">
        <tpls c="4">
          <tpl fld="6" item="6"/>
          <tpl fld="0" item="2"/>
          <tpl fld="7" item="1"/>
          <tpl fld="8" item="0"/>
        </tpls>
      </n>
      <n v="47" in="0">
        <tpls c="4">
          <tpl fld="3" item="4"/>
          <tpl hier="81" item="1"/>
          <tpl fld="2" item="1"/>
          <tpl fld="8" item="0"/>
        </tpls>
      </n>
      <n v="1184" in="0">
        <tpls c="4">
          <tpl fld="3" item="8"/>
          <tpl hier="81" item="1"/>
          <tpl fld="2" item="1"/>
          <tpl fld="8" item="0"/>
        </tpls>
      </n>
      <n v="2736" in="0">
        <tpls c="3">
          <tpl fld="3" item="5"/>
          <tpl hier="81" item="1"/>
          <tpl fld="8" item="0"/>
        </tpls>
      </n>
      <n v="1716" in="0">
        <tpls c="4">
          <tpl fld="5" item="35"/>
          <tpl fld="4" item="2"/>
          <tpl fld="1" item="5"/>
          <tpl fld="8" item="0"/>
        </tpls>
      </n>
      <n v="276" in="0">
        <tpls c="4">
          <tpl fld="5" item="46"/>
          <tpl fld="4" item="1"/>
          <tpl fld="1" item="5"/>
          <tpl fld="8" item="0"/>
        </tpls>
      </n>
      <n v="273" in="0">
        <tpls c="4">
          <tpl fld="5" item="41"/>
          <tpl fld="4" item="1"/>
          <tpl fld="1" item="5"/>
          <tpl fld="8" item="0"/>
        </tpls>
      </n>
      <n v="2448" in="0">
        <tpls c="4">
          <tpl fld="5" item="42"/>
          <tpl fld="4" item="4"/>
          <tpl fld="1" item="5"/>
          <tpl fld="8" item="0"/>
        </tpls>
      </n>
      <n v="109" in="0">
        <tpls c="4">
          <tpl fld="5" item="4"/>
          <tpl fld="4" item="3"/>
          <tpl fld="1" item="5"/>
          <tpl fld="8" item="0"/>
        </tpls>
      </n>
      <n v="746" in="0">
        <tpls c="4">
          <tpl fld="5" item="38"/>
          <tpl fld="4" item="1"/>
          <tpl fld="1" item="5"/>
          <tpl fld="8" item="0"/>
        </tpls>
      </n>
      <n v="229" in="0">
        <tpls c="4">
          <tpl fld="5" item="7"/>
          <tpl fld="4" item="0"/>
          <tpl fld="1" item="5"/>
          <tpl fld="8" item="0"/>
        </tpls>
      </n>
      <n v="234" in="0">
        <tpls c="4">
          <tpl fld="5" item="0"/>
          <tpl fld="4" item="0"/>
          <tpl fld="1" item="5"/>
          <tpl fld="8" item="0"/>
        </tpls>
      </n>
      <n v="426" in="0">
        <tpls c="4">
          <tpl fld="5" item="29"/>
          <tpl fld="4" item="3"/>
          <tpl fld="1" item="5"/>
          <tpl fld="8" item="0"/>
        </tpls>
      </n>
      <n v="144" in="0">
        <tpls c="4">
          <tpl fld="3" item="10"/>
          <tpl fld="7" item="4"/>
          <tpl fld="2" item="0"/>
          <tpl fld="8" item="0"/>
        </tpls>
      </n>
      <n v="2619" in="0">
        <tpls c="4">
          <tpl fld="3" item="10"/>
          <tpl fld="7" item="2"/>
          <tpl fld="2" item="0"/>
          <tpl fld="8" item="0"/>
        </tpls>
      </n>
      <n v="950" in="0">
        <tpls c="4">
          <tpl fld="3" item="3"/>
          <tpl fld="1" item="7"/>
          <tpl fld="2" item="1"/>
          <tpl fld="8" item="0"/>
        </tpls>
      </n>
      <n v="2543" in="0">
        <tpls c="4">
          <tpl fld="3" item="3"/>
          <tpl fld="1" item="5"/>
          <tpl fld="2" item="1"/>
          <tpl fld="8" item="0"/>
        </tpls>
      </n>
      <n v="173" in="0">
        <tpls c="3">
          <tpl fld="3" item="9"/>
          <tpl fld="7" item="2"/>
          <tpl fld="8" item="0"/>
        </tpls>
      </n>
      <n v="784" in="0">
        <tpls c="3">
          <tpl fld="3" item="9"/>
          <tpl fld="7" item="3"/>
          <tpl fld="8" item="0"/>
        </tpls>
      </n>
      <n v="816" in="0">
        <tpls c="3">
          <tpl fld="3" item="9"/>
          <tpl fld="7" item="4"/>
          <tpl fld="8" item="0"/>
        </tpls>
      </n>
      <n v="339" in="0">
        <tpls c="3">
          <tpl fld="3" item="9"/>
          <tpl fld="7" item="5"/>
          <tpl fld="8" item="0"/>
        </tpls>
      </n>
      <n v="2020" in="0">
        <tpls c="4">
          <tpl fld="3" item="3"/>
          <tpl hier="81" item="1"/>
          <tpl fld="2" item="0"/>
          <tpl fld="8" item="0"/>
        </tpls>
      </n>
      <n v="501" in="0">
        <tpls c="4">
          <tpl fld="3" item="3"/>
          <tpl fld="1" item="4"/>
          <tpl fld="2" item="0"/>
          <tpl fld="8" item="0"/>
        </tpls>
      </n>
      <n v="773" in="0">
        <tpls c="4">
          <tpl fld="3" item="3"/>
          <tpl fld="1" item="6"/>
          <tpl fld="2" item="0"/>
          <tpl fld="8" item="0"/>
        </tpls>
      </n>
      <n v="1365" in="0">
        <tpls c="4">
          <tpl fld="3" item="3"/>
          <tpl fld="1" item="2"/>
          <tpl fld="2" item="0"/>
          <tpl fld="8" item="0"/>
        </tpls>
      </n>
      <n v="755" in="0">
        <tpls c="4">
          <tpl fld="3" item="3"/>
          <tpl fld="1" item="3"/>
          <tpl fld="2" item="0"/>
          <tpl fld="8" item="0"/>
        </tpls>
      </n>
      <n v="854" in="0">
        <tpls c="4">
          <tpl fld="3" item="3"/>
          <tpl fld="1" item="7"/>
          <tpl fld="2" item="0"/>
          <tpl fld="8" item="0"/>
        </tpls>
      </n>
      <n v="571" in="0">
        <tpls c="4">
          <tpl fld="3" item="3"/>
          <tpl fld="1" item="1"/>
          <tpl fld="2" item="0"/>
          <tpl fld="8" item="0"/>
        </tpls>
      </n>
      <n v="8311" in="0">
        <tpls c="4">
          <tpl fld="5" item="33"/>
          <tpl fld="4" item="4"/>
          <tpl hier="81" item="4294967295"/>
          <tpl fld="8" item="0"/>
        </tpls>
      </n>
      <n v="7000" in="0">
        <tpls c="4">
          <tpl fld="5" item="8"/>
          <tpl fld="4" item="2"/>
          <tpl hier="81" item="4294967295"/>
          <tpl fld="8" item="0"/>
        </tpls>
      </n>
      <n v="459" in="0">
        <tpls c="4">
          <tpl fld="5" item="0"/>
          <tpl fld="4" item="0"/>
          <tpl hier="81" item="4294967295"/>
          <tpl fld="8" item="0"/>
        </tpls>
      </n>
      <n v="9176" in="0">
        <tpls c="4">
          <tpl fld="5" item="37"/>
          <tpl fld="4" item="4"/>
          <tpl hier="81" item="4294967295"/>
          <tpl fld="8" item="0"/>
        </tpls>
      </n>
      <n v="653" in="0">
        <tpls c="4">
          <tpl fld="5" item="43"/>
          <tpl fld="4" item="3"/>
          <tpl hier="81" item="4294967295"/>
          <tpl fld="8" item="0"/>
        </tpls>
      </n>
      <n v="232" in="0">
        <tpls c="4">
          <tpl fld="5" item="45"/>
          <tpl fld="4" item="3"/>
          <tpl hier="81" item="4294967295"/>
          <tpl fld="8" item="0"/>
        </tpls>
      </n>
      <n v="2557" in="0">
        <tpls c="4">
          <tpl fld="5" item="24"/>
          <tpl fld="4" item="3"/>
          <tpl hier="81" item="4294967295"/>
          <tpl fld="8" item="0"/>
        </tpls>
      </n>
      <n v="10845" in="0">
        <tpls c="4">
          <tpl fld="5" item="32"/>
          <tpl fld="4" item="4"/>
          <tpl hier="81" item="4294967295"/>
          <tpl fld="8" item="0"/>
        </tpls>
      </n>
      <n v="950" in="0">
        <tpls c="4">
          <tpl fld="5" item="6"/>
          <tpl fld="4" item="2"/>
          <tpl hier="81" item="4294967295"/>
          <tpl fld="8" item="0"/>
        </tpls>
      </n>
      <n v="947" in="0">
        <tpls c="4">
          <tpl fld="5" item="2"/>
          <tpl fld="4" item="3"/>
          <tpl hier="81" item="4294967295"/>
          <tpl fld="8" item="0"/>
        </tpls>
      </n>
      <n v="1118" in="0">
        <tpls c="4">
          <tpl fld="5" item="1"/>
          <tpl fld="4" item="3"/>
          <tpl hier="81" item="4294967295"/>
          <tpl fld="8" item="0"/>
        </tpls>
      </n>
      <n v="176" in="0">
        <tpls c="4">
          <tpl fld="5" item="27"/>
          <tpl fld="4" item="3"/>
          <tpl hier="81" item="4294967295"/>
          <tpl fld="8" item="0"/>
        </tpls>
      </n>
      <n v="5731" in="0">
        <tpls c="4">
          <tpl fld="5" item="13"/>
          <tpl fld="4" item="4"/>
          <tpl hier="81" item="4294967295"/>
          <tpl fld="8" item="0"/>
        </tpls>
      </n>
      <n v="2882" in="0">
        <tpls c="4">
          <tpl fld="5" item="18"/>
          <tpl fld="4" item="2"/>
          <tpl hier="81" item="4294967295"/>
          <tpl fld="8" item="0"/>
        </tpls>
      </n>
      <n v="22" in="0">
        <tpls c="4">
          <tpl fld="6" item="0"/>
          <tpl fld="1" item="1"/>
          <tpl fld="0" item="2"/>
          <tpl fld="8" item="0"/>
        </tpls>
      </n>
      <n v="83" in="0">
        <tpls c="4">
          <tpl fld="6" item="5"/>
          <tpl fld="1" item="1"/>
          <tpl fld="0" item="1"/>
          <tpl fld="8" item="0"/>
        </tpls>
      </n>
      <n v="7" in="0">
        <tpls c="4">
          <tpl fld="6" item="3"/>
          <tpl fld="1" item="1"/>
          <tpl fld="0" item="2"/>
          <tpl fld="8" item="0"/>
        </tpls>
      </n>
      <n v="2756" in="0">
        <tpls c="4">
          <tpl fld="6" item="2"/>
          <tpl fld="1" item="1"/>
          <tpl fld="0" item="1"/>
          <tpl fld="8" item="0"/>
        </tpls>
      </n>
      <n v="1728" in="0">
        <tpls c="4">
          <tpl fld="6" item="7"/>
          <tpl fld="1" item="1"/>
          <tpl fld="0" item="1"/>
          <tpl fld="8" item="0"/>
        </tpls>
      </n>
      <n v="1338" in="0">
        <tpls c="4">
          <tpl fld="6" item="0"/>
          <tpl fld="1" item="1"/>
          <tpl fld="0" item="1"/>
          <tpl fld="8" item="0"/>
        </tpls>
      </n>
      <n v="101" in="0">
        <tpls c="4">
          <tpl fld="6" item="1"/>
          <tpl fld="1" item="1"/>
          <tpl fld="0" item="2"/>
          <tpl fld="8" item="0"/>
        </tpls>
      </n>
      <n v="628" in="0">
        <tpls c="4">
          <tpl fld="6" item="7"/>
          <tpl fld="1" item="1"/>
          <tpl hier="110" item="0"/>
          <tpl fld="8" item="0"/>
        </tpls>
      </n>
      <n v="326" in="0">
        <tpls c="4">
          <tpl fld="6" item="1"/>
          <tpl fld="1" item="1"/>
          <tpl hier="110" item="0"/>
          <tpl fld="8" item="0"/>
        </tpls>
      </n>
      <n v="2738" in="0">
        <tpls c="3">
          <tpl fld="1" item="1"/>
          <tpl hier="110" item="0"/>
          <tpl fld="8" item="0"/>
        </tpls>
      </n>
      <n v="4374" in="0">
        <tpls c="4">
          <tpl fld="6" item="4"/>
          <tpl fld="1" item="1"/>
          <tpl fld="0" item="1"/>
          <tpl fld="8" item="0"/>
        </tpls>
      </n>
      <n v="111" in="0">
        <tpls c="4">
          <tpl fld="6" item="2"/>
          <tpl fld="1" item="1"/>
          <tpl fld="0" item="2"/>
          <tpl fld="8" item="0"/>
        </tpls>
      </n>
      <n v="19" in="0">
        <tpls c="4">
          <tpl fld="6" item="3"/>
          <tpl fld="1" item="1"/>
          <tpl fld="0" item="1"/>
          <tpl fld="8" item="0"/>
        </tpls>
      </n>
      <n v="329" in="0">
        <tpls c="4">
          <tpl fld="6" item="1"/>
          <tpl fld="1" item="1"/>
          <tpl fld="0" item="1"/>
          <tpl fld="8" item="0"/>
        </tpls>
      </n>
      <n v="11593" in="0">
        <tpls c="3">
          <tpl fld="1" item="1"/>
          <tpl fld="0" item="1"/>
          <tpl fld="8" item="0"/>
        </tpls>
      </n>
      <n v="59" in="0">
        <tpls c="4">
          <tpl fld="6" item="3"/>
          <tpl fld="1" item="3"/>
          <tpl hier="110" item="0"/>
          <tpl fld="8" item="0"/>
        </tpls>
      </n>
      <n v="43" in="0">
        <tpls c="4">
          <tpl fld="6" item="3"/>
          <tpl fld="1" item="6"/>
          <tpl hier="110" item="0"/>
          <tpl fld="8" item="0"/>
        </tpls>
      </n>
      <n v="63" in="0">
        <tpls c="4">
          <tpl fld="6" item="3"/>
          <tpl fld="1" item="2"/>
          <tpl hier="110" item="0"/>
          <tpl fld="8" item="0"/>
        </tpls>
      </n>
      <n v="23" in="0">
        <tpls c="4">
          <tpl fld="6" item="3"/>
          <tpl hier="81" item="1"/>
          <tpl hier="110" item="0"/>
          <tpl fld="8" item="0"/>
        </tpls>
      </n>
      <n v="31" in="0">
        <tpls c="4">
          <tpl fld="6" item="3"/>
          <tpl fld="1" item="7"/>
          <tpl hier="110" item="0"/>
          <tpl fld="8" item="0"/>
        </tpls>
      </n>
      <n v="45" in="0">
        <tpls c="4">
          <tpl fld="6" item="3"/>
          <tpl fld="1" item="1"/>
          <tpl hier="110" item="0"/>
          <tpl fld="8" item="0"/>
        </tpls>
      </n>
      <n v="65" in="0">
        <tpls c="4">
          <tpl fld="6" item="3"/>
          <tpl fld="1" item="5"/>
          <tpl hier="110" item="0"/>
          <tpl fld="8" item="0"/>
        </tpls>
      </n>
      <n v="30" in="0">
        <tpls c="4">
          <tpl fld="4" item="2"/>
          <tpl fld="6" item="1"/>
          <tpl fld="1" item="4"/>
          <tpl fld="8" item="0"/>
        </tpls>
      </n>
      <n v="103" in="0">
        <tpls c="4">
          <tpl fld="4" item="2"/>
          <tpl fld="6" item="1"/>
          <tpl fld="1" item="3"/>
          <tpl fld="8" item="0"/>
        </tpls>
      </n>
      <n v="109" in="0">
        <tpls c="4">
          <tpl fld="4" item="2"/>
          <tpl fld="6" item="1"/>
          <tpl fld="1" item="1"/>
          <tpl fld="8" item="0"/>
        </tpls>
      </n>
      <n v="1130" in="0">
        <tpls c="4">
          <tpl fld="4" item="2"/>
          <tpl fld="6" item="1"/>
          <tpl fld="1" item="5"/>
          <tpl fld="8" item="0"/>
        </tpls>
      </n>
      <n v="163" in="0">
        <tpls c="4">
          <tpl fld="4" item="2"/>
          <tpl fld="6" item="1"/>
          <tpl fld="1" item="6"/>
          <tpl fld="8" item="0"/>
        </tpls>
      </n>
      <n v="1391" in="0">
        <tpls c="4">
          <tpl fld="4" item="2"/>
          <tpl fld="6" item="2"/>
          <tpl fld="7" item="5"/>
          <tpl fld="8" item="0"/>
        </tpls>
      </n>
      <n v="647" in="0">
        <tpls c="4">
          <tpl fld="4" item="2"/>
          <tpl fld="6" item="2"/>
          <tpl fld="7" item="1"/>
          <tpl fld="8" item="0"/>
        </tpls>
      </n>
      <n v="1489" in="0">
        <tpls c="4">
          <tpl fld="4" item="2"/>
          <tpl fld="6" item="2"/>
          <tpl fld="7" item="3"/>
          <tpl fld="8" item="0"/>
        </tpls>
      </n>
      <n v="89" in="0">
        <tpls c="4">
          <tpl fld="4" item="2"/>
          <tpl fld="6" item="2"/>
          <tpl fld="7" item="4"/>
          <tpl fld="8" item="0"/>
        </tpls>
      </n>
      <n v="28" in="0">
        <tpls c="4">
          <tpl fld="6" item="3"/>
          <tpl hier="110" item="0"/>
          <tpl fld="7" item="4"/>
          <tpl fld="8" item="0"/>
        </tpls>
      </n>
      <n v="110" in="0">
        <tpls c="4">
          <tpl fld="6" item="3"/>
          <tpl hier="110" item="0"/>
          <tpl fld="7" item="1"/>
          <tpl fld="8" item="0"/>
        </tpls>
      </n>
      <n v="43" in="0">
        <tpls c="4">
          <tpl fld="6" item="3"/>
          <tpl hier="110" item="0"/>
          <tpl fld="7" item="2"/>
          <tpl fld="8" item="0"/>
        </tpls>
      </n>
      <n v="41" in="0">
        <tpls c="4">
          <tpl fld="4" item="0"/>
          <tpl fld="6" item="0"/>
          <tpl fld="1" item="2"/>
          <tpl fld="8" item="0"/>
        </tpls>
      </n>
      <m in="0">
        <tpls c="4">
          <tpl fld="4" item="0"/>
          <tpl fld="6" item="0"/>
          <tpl fld="1" item="3"/>
          <tpl fld="8" item="0"/>
        </tpls>
      </m>
      <n v="10" in="0">
        <tpls c="4">
          <tpl fld="4" item="0"/>
          <tpl fld="6" item="0"/>
          <tpl fld="1" item="1"/>
          <tpl fld="8" item="0"/>
        </tpls>
      </n>
      <n v="365" in="0">
        <tpls c="4">
          <tpl fld="4" item="0"/>
          <tpl fld="6" item="0"/>
          <tpl fld="1" item="6"/>
          <tpl fld="8" item="0"/>
        </tpls>
      </n>
      <m in="0">
        <tpls c="4">
          <tpl fld="4" item="0"/>
          <tpl fld="6" item="0"/>
          <tpl fld="1" item="7"/>
          <tpl fld="8" item="0"/>
        </tpls>
      </m>
      <n v="43" in="0">
        <tpls c="4">
          <tpl fld="4" item="0"/>
          <tpl fld="6" item="4"/>
          <tpl fld="1" item="2"/>
          <tpl fld="8" item="0"/>
        </tpls>
      </n>
      <n v="226" in="0">
        <tpls c="4">
          <tpl fld="4" item="0"/>
          <tpl fld="6" item="4"/>
          <tpl fld="1" item="4"/>
          <tpl fld="8" item="0"/>
        </tpls>
      </n>
      <n v="9" in="0">
        <tpls c="4">
          <tpl fld="4" item="0"/>
          <tpl fld="6" item="4"/>
          <tpl fld="1" item="3"/>
          <tpl fld="8" item="0"/>
        </tpls>
      </n>
      <n v="104" in="0">
        <tpls c="4">
          <tpl fld="4" item="0"/>
          <tpl fld="6" item="4"/>
          <tpl fld="1" item="1"/>
          <tpl fld="8" item="0"/>
        </tpls>
      </n>
      <n v="382" in="0">
        <tpls c="4">
          <tpl fld="4" item="0"/>
          <tpl fld="6" item="4"/>
          <tpl fld="1" item="5"/>
          <tpl fld="8" item="0"/>
        </tpls>
      </n>
      <n v="71" in="0">
        <tpls c="4">
          <tpl fld="4" item="0"/>
          <tpl fld="6" item="4"/>
          <tpl fld="1" item="7"/>
          <tpl fld="8" item="0"/>
        </tpls>
      </n>
      <n v="51" in="0">
        <tpls c="3">
          <tpl fld="3" item="4"/>
          <tpl fld="1" item="7"/>
          <tpl fld="8" item="0"/>
        </tpls>
      </n>
      <n v="367" in="0">
        <tpls c="4">
          <tpl fld="3" item="7"/>
          <tpl fld="1" item="7"/>
          <tpl fld="2" item="1"/>
          <tpl fld="8" item="0"/>
        </tpls>
      </n>
      <n v="8049" in="0">
        <tpls c="3">
          <tpl fld="1" item="7"/>
          <tpl fld="2" item="1"/>
          <tpl fld="8" item="0"/>
        </tpls>
      </n>
      <n v="1410" in="0">
        <tpls c="3">
          <tpl fld="3" item="2"/>
          <tpl fld="1" item="7"/>
          <tpl fld="8" item="0"/>
        </tpls>
      </n>
      <n v="1424" in="0">
        <tpls c="4">
          <tpl fld="3" item="0"/>
          <tpl fld="1" item="7"/>
          <tpl fld="2" item="1"/>
          <tpl fld="8" item="0"/>
        </tpls>
      </n>
      <n v="40" in="0">
        <tpls c="4">
          <tpl fld="3" item="13"/>
          <tpl fld="1" item="7"/>
          <tpl fld="2" item="0"/>
          <tpl fld="8" item="0"/>
        </tpls>
      </n>
      <n v="411" in="0">
        <tpls c="4">
          <tpl fld="3" item="7"/>
          <tpl fld="1" item="7"/>
          <tpl fld="2" item="0"/>
          <tpl fld="8" item="0"/>
        </tpls>
      </n>
      <n v="663" in="0">
        <tpls c="4">
          <tpl fld="3" item="10"/>
          <tpl fld="1" item="7"/>
          <tpl fld="2" item="0"/>
          <tpl fld="8" item="0"/>
        </tpls>
      </n>
      <n v="2346" in="0">
        <tpls c="3">
          <tpl fld="3" item="0"/>
          <tpl fld="1" item="7"/>
          <tpl fld="8" item="0"/>
        </tpls>
      </n>
      <n v="478" in="0">
        <tpls c="4">
          <tpl fld="3" item="5"/>
          <tpl fld="1" item="7"/>
          <tpl fld="2" item="0"/>
          <tpl fld="8" item="0"/>
        </tpls>
      </n>
      <n v="778" in="0">
        <tpls c="3">
          <tpl fld="3" item="7"/>
          <tpl fld="1" item="7"/>
          <tpl fld="8" item="0"/>
        </tpls>
      </n>
      <n v="499" in="0">
        <tpls c="3">
          <tpl fld="3" item="6"/>
          <tpl fld="1" item="7"/>
          <tpl fld="8" item="0"/>
        </tpls>
      </n>
      <n v="916" in="0">
        <tpls c="4">
          <tpl fld="3" item="11"/>
          <tpl fld="1" item="7"/>
          <tpl fld="2" item="0"/>
          <tpl fld="8" item="0"/>
        </tpls>
      </n>
      <n v="984" in="0">
        <tpls c="3">
          <tpl fld="3" item="5"/>
          <tpl fld="1" item="7"/>
          <tpl fld="8" item="0"/>
        </tpls>
      </n>
      <n v="6470" in="0">
        <tpls c="3">
          <tpl fld="1" item="7"/>
          <tpl fld="2" item="0"/>
          <tpl fld="8" item="0"/>
        </tpls>
      </n>
      <n v="2117" in="0">
        <tpls c="3">
          <tpl fld="3" item="12"/>
          <tpl fld="1" item="7"/>
          <tpl fld="8" item="0"/>
        </tpls>
      </n>
      <n v="506" in="0">
        <tpls c="4">
          <tpl fld="3" item="5"/>
          <tpl fld="1" item="7"/>
          <tpl fld="2" item="1"/>
          <tpl fld="8" item="0"/>
        </tpls>
      </n>
      <n v="868" in="0">
        <tpls c="4">
          <tpl fld="3" item="12"/>
          <tpl fld="1" item="7"/>
          <tpl fld="2" item="0"/>
          <tpl fld="8" item="0"/>
        </tpls>
      </n>
      <n v="183" in="0">
        <tpls c="4">
          <tpl fld="3" item="1"/>
          <tpl fld="1" item="7"/>
          <tpl fld="2" item="0"/>
          <tpl fld="8" item="0"/>
        </tpls>
      </n>
      <n v="738" in="0">
        <tpls c="4">
          <tpl fld="3" item="2"/>
          <tpl fld="1" item="7"/>
          <tpl fld="2" item="1"/>
          <tpl fld="8" item="0"/>
        </tpls>
      </n>
      <n v="92" in="0">
        <tpls c="4">
          <tpl fld="3" item="9"/>
          <tpl fld="1" item="7"/>
          <tpl fld="2" item="0"/>
          <tpl fld="8" item="0"/>
        </tpls>
      </n>
      <n v="1249" in="0">
        <tpls c="4">
          <tpl fld="3" item="12"/>
          <tpl fld="1" item="7"/>
          <tpl fld="2" item="1"/>
          <tpl fld="8" item="0"/>
        </tpls>
      </n>
      <n v="58" in="0">
        <tpls c="4">
          <tpl fld="3" item="9"/>
          <tpl fld="1" item="7"/>
          <tpl fld="2" item="1"/>
          <tpl fld="8" item="0"/>
        </tpls>
      </n>
      <n v="306" in="0">
        <tpls c="3">
          <tpl fld="3" item="1"/>
          <tpl fld="1" item="7"/>
          <tpl fld="8" item="0"/>
        </tpls>
      </n>
      <n v="922" in="0">
        <tpls c="4">
          <tpl fld="3" item="0"/>
          <tpl fld="1" item="7"/>
          <tpl fld="2" item="0"/>
          <tpl fld="8" item="0"/>
        </tpls>
      </n>
      <n v="1818" in="0">
        <tpls c="3">
          <tpl fld="3" item="10"/>
          <tpl fld="1" item="7"/>
          <tpl fld="8" item="0"/>
        </tpls>
      </n>
      <n v="85" in="0">
        <tpls c="4">
          <tpl fld="3" item="8"/>
          <tpl fld="1" item="7"/>
          <tpl fld="2" item="1"/>
          <tpl fld="8" item="0"/>
        </tpls>
      </n>
      <n v="24" in="0">
        <tpls c="4">
          <tpl fld="3" item="13"/>
          <tpl fld="1" item="7"/>
          <tpl fld="2" item="1"/>
          <tpl fld="8" item="0"/>
        </tpls>
      </n>
      <n v="142" in="0">
        <tpls c="3">
          <tpl fld="3" item="8"/>
          <tpl fld="1" item="7"/>
          <tpl fld="8" item="0"/>
        </tpls>
      </n>
      <n v="57" in="0">
        <tpls c="4">
          <tpl fld="3" item="8"/>
          <tpl fld="1" item="7"/>
          <tpl fld="2" item="0"/>
          <tpl fld="8" item="0"/>
        </tpls>
      </n>
      <n v="279" in="0">
        <tpls c="4">
          <tpl fld="3" item="6"/>
          <tpl fld="1" item="7"/>
          <tpl fld="2" item="0"/>
          <tpl fld="8" item="0"/>
        </tpls>
      </n>
      <n v="35" in="0">
        <tpls c="4">
          <tpl fld="3" item="4"/>
          <tpl fld="1" item="7"/>
          <tpl fld="2" item="0"/>
          <tpl fld="8" item="0"/>
        </tpls>
      </n>
      <n v="166" in="0">
        <tpls c="4">
          <tpl fld="3" item="13"/>
          <tpl fld="7" item="1"/>
          <tpl fld="2" item="0"/>
          <tpl fld="8" item="0"/>
        </tpls>
      </n>
      <n v="65" in="0">
        <tpls c="4">
          <tpl fld="3" item="13"/>
          <tpl fld="7" item="2"/>
          <tpl fld="2" item="0"/>
          <tpl fld="8" item="0"/>
        </tpls>
      </n>
      <n v="115" in="0">
        <tpls c="4">
          <tpl fld="3" item="13"/>
          <tpl fld="7" item="5"/>
          <tpl fld="2" item="0"/>
          <tpl fld="8" item="0"/>
        </tpls>
      </n>
      <n v="204" in="0">
        <tpls c="4">
          <tpl fld="3" item="13"/>
          <tpl fld="7" item="3"/>
          <tpl fld="2" item="0"/>
          <tpl fld="8" item="0"/>
        </tpls>
      </n>
      <n v="694" in="0">
        <tpls c="4">
          <tpl fld="3" item="13"/>
          <tpl fld="7" item="0"/>
          <tpl fld="2" item="0"/>
          <tpl fld="8" item="0"/>
        </tpls>
      </n>
      <n v="27" in="0">
        <tpls c="4">
          <tpl fld="5" item="23"/>
          <tpl fld="4" item="3"/>
          <tpl fld="7" item="3"/>
          <tpl fld="8" item="0"/>
        </tpls>
      </n>
      <n v="10" in="0">
        <tpls c="4">
          <tpl fld="5" item="23"/>
          <tpl fld="4" item="3"/>
          <tpl fld="7" item="4"/>
          <tpl fld="8" item="0"/>
        </tpls>
      </n>
      <n v="27" in="0">
        <tpls c="4">
          <tpl fld="5" item="23"/>
          <tpl fld="4" item="3"/>
          <tpl fld="7" item="5"/>
          <tpl fld="8" item="0"/>
        </tpls>
      </n>
      <n v="36" in="0">
        <tpls c="4">
          <tpl fld="5" item="23"/>
          <tpl fld="4" item="3"/>
          <tpl fld="7" item="0"/>
          <tpl fld="8" item="0"/>
        </tpls>
      </n>
      <n v="4" in="0">
        <tpls c="4">
          <tpl fld="5" item="23"/>
          <tpl fld="4" item="3"/>
          <tpl fld="7" item="1"/>
          <tpl fld="8" item="0"/>
        </tpls>
      </n>
      <n v="119" in="0">
        <tpls c="4">
          <tpl fld="4" item="2"/>
          <tpl fld="6" item="6"/>
          <tpl fld="1" item="3"/>
          <tpl fld="8" item="0"/>
        </tpls>
      </n>
      <n v="83" in="0">
        <tpls c="4">
          <tpl fld="4" item="2"/>
          <tpl fld="6" item="6"/>
          <tpl fld="1" item="4"/>
          <tpl fld="8" item="0"/>
        </tpls>
      </n>
      <n v="617" in="0">
        <tpls c="4">
          <tpl fld="4" item="2"/>
          <tpl fld="6" item="6"/>
          <tpl fld="1" item="2"/>
          <tpl fld="8" item="0"/>
        </tpls>
      </n>
      <n v="1474" in="0">
        <tpls c="4">
          <tpl fld="4" item="2"/>
          <tpl fld="6" item="6"/>
          <tpl fld="1" item="5"/>
          <tpl fld="8" item="0"/>
        </tpls>
      </n>
      <n v="275" in="0">
        <tpls c="4">
          <tpl fld="4" item="2"/>
          <tpl fld="6" item="6"/>
          <tpl fld="1" item="6"/>
          <tpl fld="8" item="0"/>
        </tpls>
      </n>
      <n v="55" in="0">
        <tpls c="4">
          <tpl fld="6" item="7"/>
          <tpl fld="1" item="4"/>
          <tpl fld="0" item="2"/>
          <tpl fld="8" item="0"/>
        </tpls>
      </n>
      <n v="31" in="0">
        <tpls c="4">
          <tpl fld="6" item="7"/>
          <tpl fld="1" item="2"/>
          <tpl fld="0" item="2"/>
          <tpl fld="8" item="0"/>
        </tpls>
      </n>
      <n v="88" in="0">
        <tpls c="4">
          <tpl fld="6" item="7"/>
          <tpl hier="81" item="1"/>
          <tpl fld="0" item="2"/>
          <tpl fld="8" item="0"/>
        </tpls>
      </n>
      <n v="182" in="0">
        <tpls c="4">
          <tpl fld="6" item="7"/>
          <tpl fld="1" item="7"/>
          <tpl fld="0" item="2"/>
          <tpl fld="8" item="0"/>
        </tpls>
      </n>
      <n v="135" in="0">
        <tpls c="4">
          <tpl fld="6" item="7"/>
          <tpl fld="1" item="5"/>
          <tpl fld="0" item="2"/>
          <tpl fld="8" item="0"/>
        </tpls>
      </n>
      <n v="49" in="0">
        <tpls c="4">
          <tpl fld="6" item="7"/>
          <tpl fld="1" item="6"/>
          <tpl fld="0" item="2"/>
          <tpl fld="8" item="0"/>
        </tpls>
      </n>
      <n v="139" in="0">
        <tpls c="4">
          <tpl fld="6" item="7"/>
          <tpl fld="1" item="1"/>
          <tpl fld="0" item="2"/>
          <tpl fld="8" item="0"/>
        </tpls>
      </n>
      <n v="229" in="0">
        <tpls c="4">
          <tpl fld="6" item="7"/>
          <tpl fld="1" item="3"/>
          <tpl fld="0" item="2"/>
          <tpl fld="8" item="0"/>
        </tpls>
      </n>
      <n v="472" in="0">
        <tpls c="4">
          <tpl fld="4" item="2"/>
          <tpl fld="6" item="7"/>
          <tpl fld="7" item="2"/>
          <tpl fld="8" item="0"/>
        </tpls>
      </n>
      <n v="26" in="0">
        <tpls c="4">
          <tpl fld="4" item="0"/>
          <tpl fld="6" item="6"/>
          <tpl fld="7" item="2"/>
          <tpl fld="8" item="0"/>
        </tpls>
      </n>
      <n v="3" in="0">
        <tpls c="4">
          <tpl fld="4" item="2"/>
          <tpl fld="6" item="3"/>
          <tpl fld="7" item="2"/>
          <tpl fld="8" item="0"/>
        </tpls>
      </n>
      <n v="5" in="0">
        <tpls c="4">
          <tpl fld="4" item="1"/>
          <tpl fld="6" item="5"/>
          <tpl fld="7" item="2"/>
          <tpl fld="8" item="0"/>
        </tpls>
      </n>
      <n v="323" in="0">
        <tpls c="4">
          <tpl fld="4" item="0"/>
          <tpl fld="6" item="4"/>
          <tpl fld="7" item="2"/>
          <tpl fld="8" item="0"/>
        </tpls>
      </n>
      <n v="289" in="0">
        <tpls c="4">
          <tpl fld="4" item="3"/>
          <tpl fld="6" item="2"/>
          <tpl fld="7" item="2"/>
          <tpl fld="8" item="0"/>
        </tpls>
      </n>
      <n v="166" in="0">
        <tpls c="4">
          <tpl fld="4" item="3"/>
          <tpl fld="6" item="7"/>
          <tpl fld="7" item="2"/>
          <tpl fld="8" item="0"/>
        </tpls>
      </n>
      <n v="8072" in="0">
        <tpls c="4">
          <tpl fld="4" item="4"/>
          <tpl fld="6" item="4"/>
          <tpl fld="7" item="2"/>
          <tpl fld="8" item="0"/>
        </tpls>
      </n>
      <n v="11" in="0">
        <tpls c="4">
          <tpl fld="4" item="1"/>
          <tpl fld="6" item="1"/>
          <tpl fld="7" item="2"/>
          <tpl fld="8" item="0"/>
        </tpls>
      </n>
      <n v="181" in="0">
        <tpls c="4">
          <tpl fld="4" item="1"/>
          <tpl fld="6" item="0"/>
          <tpl fld="7" item="2"/>
          <tpl fld="8" item="0"/>
        </tpls>
      </n>
      <n v="7" in="0">
        <tpls c="4">
          <tpl fld="4" item="3"/>
          <tpl fld="6" item="5"/>
          <tpl fld="7" item="2"/>
          <tpl fld="8" item="0"/>
        </tpls>
      </n>
      <n v="1" in="0">
        <tpls c="4">
          <tpl fld="4" item="3"/>
          <tpl fld="6" item="3"/>
          <tpl fld="7" item="2"/>
          <tpl fld="8" item="0"/>
        </tpls>
      </n>
      <n v="76" in="0">
        <tpls c="4">
          <tpl fld="4" item="0"/>
          <tpl fld="6" item="7"/>
          <tpl fld="7" item="2"/>
          <tpl fld="8" item="0"/>
        </tpls>
      </n>
      <n v="1072" in="0">
        <tpls c="4">
          <tpl fld="4" item="2"/>
          <tpl fld="6" item="4"/>
          <tpl fld="7" item="2"/>
          <tpl fld="8" item="0"/>
        </tpls>
      </n>
      <n v="686" in="0">
        <tpls c="4">
          <tpl fld="4" item="2"/>
          <tpl fld="6" item="2"/>
          <tpl fld="7" item="2"/>
          <tpl fld="8" item="0"/>
        </tpls>
      </n>
      <n v="3686" in="0">
        <tpls c="4">
          <tpl fld="4" item="4"/>
          <tpl fld="6" item="7"/>
          <tpl fld="7" item="2"/>
          <tpl fld="8" item="0"/>
        </tpls>
      </n>
      <n v="7064" in="0">
        <tpls c="4">
          <tpl fld="4" item="4"/>
          <tpl fld="6" item="0"/>
          <tpl fld="7" item="2"/>
          <tpl fld="8" item="0"/>
        </tpls>
      </n>
      <n v="2125" in="0">
        <tpls c="4">
          <tpl fld="4" item="4"/>
          <tpl fld="6" item="6"/>
          <tpl fld="7" item="2"/>
          <tpl fld="8" item="0"/>
        </tpls>
      </n>
      <n v="33" in="0">
        <tpls c="4">
          <tpl fld="4" item="1"/>
          <tpl fld="6" item="6"/>
          <tpl fld="7" item="2"/>
          <tpl fld="8" item="0"/>
        </tpls>
      </n>
      <n v="15" in="0">
        <tpls c="4">
          <tpl fld="4" item="2"/>
          <tpl fld="6" item="5"/>
          <tpl fld="7" item="2"/>
          <tpl fld="8" item="0"/>
        </tpls>
      </n>
      <n v="87" in="0">
        <tpls c="4">
          <tpl fld="4" item="3"/>
          <tpl fld="6" item="6"/>
          <tpl fld="7" item="2"/>
          <tpl fld="8" item="0"/>
        </tpls>
      </n>
      <n v="12" in="0">
        <tpls c="4">
          <tpl fld="4" item="0"/>
          <tpl fld="6" item="1"/>
          <tpl fld="7" item="2"/>
          <tpl fld="8" item="0"/>
        </tpls>
      </n>
      <n v="252" in="0">
        <tpls c="4">
          <tpl fld="4" item="1"/>
          <tpl fld="6" item="4"/>
          <tpl fld="7" item="2"/>
          <tpl fld="8" item="0"/>
        </tpls>
      </n>
      <m in="0">
        <tpls c="4">
          <tpl fld="4" item="0"/>
          <tpl fld="6" item="3"/>
          <tpl fld="7" item="2"/>
          <tpl fld="8" item="0"/>
        </tpls>
      </m>
      <n v="426" in="0">
        <tpls c="4">
          <tpl fld="4" item="3"/>
          <tpl fld="6" item="0"/>
          <tpl fld="7" item="2"/>
          <tpl fld="8" item="0"/>
        </tpls>
      </n>
      <n v="801" in="0">
        <tpls c="4">
          <tpl fld="4" item="4"/>
          <tpl fld="6" item="1"/>
          <tpl fld="7" item="2"/>
          <tpl fld="8" item="0"/>
        </tpls>
      </n>
      <n v="300" in="0">
        <tpls c="4">
          <tpl fld="4" item="2"/>
          <tpl fld="6" item="6"/>
          <tpl fld="7" item="2"/>
          <tpl fld="8" item="0"/>
        </tpls>
      </n>
      <n v="22" in="0">
        <tpls c="4">
          <tpl fld="4" item="3"/>
          <tpl fld="6" item="1"/>
          <tpl fld="7" item="2"/>
          <tpl fld="8" item="0"/>
        </tpls>
      </n>
      <n v="244" in="0">
        <tpls c="4">
          <tpl fld="4" item="4"/>
          <tpl fld="6" item="5"/>
          <tpl fld="7" item="2"/>
          <tpl fld="8" item="0"/>
        </tpls>
      </n>
      <n v="68" in="0">
        <tpls c="4">
          <tpl fld="4" item="1"/>
          <tpl fld="6" item="7"/>
          <tpl fld="7" item="2"/>
          <tpl fld="8" item="0"/>
        </tpls>
      </n>
      <n v="4" in="0">
        <tpls c="4">
          <tpl fld="4" item="0"/>
          <tpl fld="6" item="5"/>
          <tpl fld="7" item="2"/>
          <tpl fld="8" item="0"/>
        </tpls>
      </n>
      <n v="498" in="0">
        <tpls c="4">
          <tpl fld="4" item="3"/>
          <tpl fld="6" item="4"/>
          <tpl fld="7" item="2"/>
          <tpl fld="8" item="0"/>
        </tpls>
      </n>
      <n v="140" in="0">
        <tpls c="4">
          <tpl fld="4" item="2"/>
          <tpl fld="6" item="1"/>
          <tpl fld="7" item="2"/>
          <tpl fld="8" item="0"/>
        </tpls>
      </n>
      <n v="71" in="0">
        <tpls c="4">
          <tpl fld="4" item="4"/>
          <tpl fld="6" item="3"/>
          <tpl fld="7" item="2"/>
          <tpl fld="8" item="0"/>
        </tpls>
      </n>
      <n v="171" in="0">
        <tpls c="4">
          <tpl fld="4" item="0"/>
          <tpl fld="6" item="2"/>
          <tpl fld="7" item="2"/>
          <tpl fld="8" item="0"/>
        </tpls>
      </n>
      <n v="14991" in="0">
        <tpls c="2">
          <tpl fld="1" item="4"/>
          <tpl fld="8" item="0"/>
        </tpls>
      </n>
      <n v="15393" in="0">
        <tpls c="2">
          <tpl fld="1" item="0"/>
          <tpl fld="8" item="0"/>
        </tpls>
      </n>
      <n v="21915" in="0">
        <tpls c="2">
          <tpl fld="1" item="2"/>
          <tpl fld="8" item="0"/>
        </tpls>
      </n>
      <n v="202825" in="0">
        <tpls c="2">
          <tpl hier="81" item="4294967295"/>
          <tpl fld="8" item="0"/>
        </tpls>
      </n>
      <n v="29117" in="0">
        <tpls c="2">
          <tpl fld="1" item="6"/>
          <tpl fld="8" item="0"/>
        </tpls>
      </n>
      <n v="35024" in="0">
        <tpls c="2">
          <tpl fld="7" item="0"/>
          <tpl fld="8" item="0"/>
        </tpls>
      </n>
      <n v="36068" in="0">
        <tpls c="2">
          <tpl fld="7" item="1"/>
          <tpl fld="8" item="0"/>
        </tpls>
      </n>
      <n v="39378" in="0">
        <tpls c="2">
          <tpl fld="7" item="5"/>
          <tpl fld="8" item="0"/>
        </tpls>
      </n>
      <n v="50412" in="0">
        <tpls c="2">
          <tpl fld="7" item="3"/>
          <tpl fld="8" item="0"/>
        </tpls>
      </n>
      <n v="14970" in="0">
        <tpls c="2">
          <tpl fld="1" item="1"/>
          <tpl fld="8" item="0"/>
        </tpls>
      </n>
      <n v="21" in="0">
        <tpls c="4">
          <tpl fld="5" item="43"/>
          <tpl fld="4" item="3"/>
          <tpl fld="1" item="4"/>
          <tpl fld="8" item="0"/>
        </tpls>
      </n>
      <n v="694" in="0">
        <tpls c="4">
          <tpl fld="4" item="2"/>
          <tpl fld="6" item="4"/>
          <tpl fld="7" item="1"/>
          <tpl fld="8" item="0"/>
        </tpls>
      </n>
      <n v="3223" in="0">
        <tpls c="4">
          <tpl fld="5" item="25"/>
          <tpl fld="4" item="4"/>
          <tpl hier="81" item="1"/>
          <tpl fld="8" item="0"/>
        </tpls>
      </n>
      <n v="149" in="0">
        <tpls c="4">
          <tpl fld="5" item="38"/>
          <tpl fld="4" item="1"/>
          <tpl fld="7" item="1"/>
          <tpl fld="8" item="0"/>
        </tpls>
      </n>
      <n v="168" in="0">
        <tpls c="4">
          <tpl fld="5" item="22"/>
          <tpl fld="4" item="0"/>
          <tpl fld="7" item="2"/>
          <tpl fld="8" item="0"/>
        </tpls>
      </n>
      <n v="179" in="0">
        <tpls c="4">
          <tpl fld="4" item="0"/>
          <tpl fld="6" item="2"/>
          <tpl fld="7" item="1"/>
          <tpl fld="8" item="0"/>
        </tpls>
      </n>
      <n v="1895" in="0">
        <tpls c="4">
          <tpl fld="3" item="3"/>
          <tpl hier="81" item="1"/>
          <tpl fld="2" item="1"/>
          <tpl fld="8" item="0"/>
        </tpls>
      </n>
      <n v="16" in="0">
        <tpls c="4">
          <tpl fld="5" item="46"/>
          <tpl fld="4" item="1"/>
          <tpl fld="1" item="1"/>
          <tpl fld="8" item="0"/>
        </tpls>
      </n>
      <n v="4283" in="0">
        <tpls c="4">
          <tpl fld="4" item="4"/>
          <tpl fld="6" item="1"/>
          <tpl fld="7" item="0"/>
          <tpl fld="8" item="0"/>
        </tpls>
      </n>
      <n v="371" in="0">
        <tpls c="4">
          <tpl fld="3" item="7"/>
          <tpl fld="7" item="4"/>
          <tpl fld="2" item="0"/>
          <tpl fld="8" item="0"/>
        </tpls>
      </n>
      <n v="1730" in="0">
        <tpls c="4">
          <tpl fld="4" item="4"/>
          <tpl fld="6" item="0"/>
          <tpl fld="7" item="1"/>
          <tpl fld="8" item="0"/>
        </tpls>
      </n>
      <n v="400" in="0">
        <tpls c="4">
          <tpl fld="4" item="3"/>
          <tpl fld="6" item="6"/>
          <tpl fld="7" item="3"/>
          <tpl fld="8" item="0"/>
        </tpls>
      </n>
    </entries>
    <sets count="4">
      <set count="3" maxRank="1" setDefinition="{[Individus].[Lieu de naissance].[Lieu De Naissance 1].&amp;[2000],[Individus].[Lieu de naissance].[Lieu De Naissance 1].&amp;[3000],[Individus].[Lieu de naissance].[Lieu De Naissance 1].&amp;[4000]}">
        <tpls c="1">
          <tpl fld="0" item="0"/>
        </tpls>
      </set>
      <set count="2" maxRank="1" setDefinition="{[Individus].[Dernier Diplôme Obtenu].&amp;[3],[Individus].[Dernier Diplôme Obtenu].&amp;[4]}">
        <tpls c="1">
          <tpl fld="1" item="0"/>
        </tpls>
      </set>
      <set count="2" maxRank="1" setDefinition="{[Individus].[Dernier Diplôme Obtenu].&amp;[5],[Individus].[Dernier Diplôme Obtenu].&amp;[6]}">
        <tpls c="1">
          <tpl fld="1" item="1"/>
        </tpls>
      </set>
      <set count="2" maxRank="1" setDefinition="{[Individus].[Dernier Diplôme Obtenu].&amp;[1],[Individus].[Dernier Diplôme Obtenu].&amp;[2]}">
        <tpls c="1">
          <tpl fld="1" item="2"/>
        </tpls>
      </set>
    </sets>
    <queryCache count="97">
      <query mdx="[Individus].[Dernier Diplôme Obtenu].&amp;[8]">
        <tpls c="1">
          <tpl fld="1" item="3"/>
        </tpls>
      </query>
      <query mdx="[Individus].[Dernier Diplôme Obtenu].&amp;[6]">
        <tpls c="1">
          <tpl fld="1" item="4"/>
        </tpls>
      </query>
      <query mdx="[Individus].[Sexe].&amp;[1]">
        <tpls c="1">
          <tpl fld="2" item="0"/>
        </tpls>
      </query>
      <query mdx="[Individus].[Age quinquennal].[Age quinquennal 80].&amp;[5]">
        <tpls c="1">
          <tpl fld="3" item="0"/>
        </tpls>
      </query>
      <query mdx="[Individus].[Sexe].&amp;[2]">
        <tpls c="1">
          <tpl fld="2" item="1"/>
        </tpls>
      </query>
      <query mdx="[Individus].[Age quinquennal].[Age quinquennal 80].&amp;[13]">
        <tpls c="1">
          <tpl fld="3" item="1"/>
        </tpls>
      </query>
      <query mdx="[Individus].[Age quinquennal].[Age quinquennal 80].&amp;[9]">
        <tpls c="1">
          <tpl fld="3" item="2"/>
        </tpls>
      </query>
      <query mdx="[Geographie].[Subdivision].&amp;[3]">
        <tpls c="1">
          <tpl fld="4" item="0"/>
        </tpls>
      </query>
      <query mdx="[Geographie].[Commune].&amp;[56]">
        <tpls c="1">
          <tpl fld="5" item="0"/>
        </tpls>
      </query>
      <query mdx="[Individus].[Age décennal].[Age décennal 80].&amp;[1]">
        <tpls c="1">
          <tpl fld="6" item="0"/>
        </tpls>
      </query>
      <query mdx="[Individus].[Dernier Diplôme Obtenu].[All]">
        <tpls c="1">
          <tpl hier="81" item="4294967295"/>
        </tpls>
      </query>
      <query mdx="[Geographie].[Subdivision].&amp;[4]">
        <tpls c="1">
          <tpl fld="4" item="1"/>
        </tpls>
      </query>
      <query mdx="[Individus].[Age décennal].[Age décennal 80].&amp;[6]">
        <tpls c="1">
          <tpl fld="6" item="1"/>
        </tpls>
      </query>
      <query mdx="[Individus].[Niveau études].&amp;[2]">
        <tpls c="1">
          <tpl fld="7" item="0"/>
        </tpls>
      </query>
      <query mdx="[Geographie].[Subdivision].&amp;[2]">
        <tpls c="1">
          <tpl fld="4" item="2"/>
        </tpls>
      </query>
      <query mdx="[Individus].[Age quinquennal].[Age quinquennal 80].&amp;[8]">
        <tpls c="1">
          <tpl fld="3" item="3"/>
        </tpls>
      </query>
      <query mdx="[Individus].[Age décennal].[Age décennal 80].&amp;[3]">
        <tpls c="1">
          <tpl fld="6" item="2"/>
        </tpls>
      </query>
      <query mdx="[Individus].[Age quinquennal].[Age quinquennal 80].&amp;[16]">
        <tpls c="1">
          <tpl fld="3" item="4"/>
        </tpls>
      </query>
      <query mdx="[Individus].[Age quinquennal].[Age quinquennal 80].&amp;[10]">
        <tpls c="1">
          <tpl fld="3" item="5"/>
        </tpls>
      </query>
      <query mdx="[Individus].[Age quinquennal].[Age quinquennal 80].&amp;[12]">
        <tpls c="1">
          <tpl fld="3" item="6"/>
        </tpls>
      </query>
      <query mdx="[Individus].[Niveau études].&amp;[6]">
        <tpls c="1">
          <tpl fld="7" item="1"/>
        </tpls>
      </query>
      <query mdx="[Geographie].[Subdivision].&amp;[5]">
        <tpls c="1">
          <tpl fld="4" item="3"/>
        </tpls>
      </query>
      <query mdx="[Geographie].[Commune].&amp;[26]">
        <tpls c="1">
          <tpl fld="5" item="1"/>
        </tpls>
      </query>
      <query mdx="[Individus].[Age décennal].[Age décennal 80].&amp;[8]">
        <tpls c="1">
          <tpl fld="6" item="3"/>
        </tpls>
      </query>
      <query mdx="[Individus].[Age décennal].[Age décennal 80].&amp;[2]">
        <tpls c="1">
          <tpl fld="6" item="4"/>
        </tpls>
      </query>
      <query mdx="[Geographie].[Commune].&amp;[49]">
        <tpls c="1">
          <tpl fld="5" item="2"/>
        </tpls>
      </query>
      <query mdx="[Individus].[Age décennal].[Age décennal 80].&amp;[7]">
        <tpls c="1">
          <tpl fld="6" item="5"/>
        </tpls>
      </query>
      <query mdx="[Individus].[Age quinquennal].[Age quinquennal 80].&amp;[11]">
        <tpls c="1">
          <tpl fld="3" item="7"/>
        </tpls>
      </query>
      <query mdx="[Individus].[Age quinquennal].[Age quinquennal 80].&amp;[3]">
        <tpls c="1">
          <tpl fld="3" item="8"/>
        </tpls>
      </query>
      <query mdx="[Individus].[Lieu de naissance].[Lieu De Naissance 1].&amp;[1000]">
        <tpls c="1">
          <tpl fld="0" item="1"/>
        </tpls>
      </query>
      <query mdx="[Geographie].[Commune].&amp;[41]">
        <tpls c="1">
          <tpl fld="5" item="3"/>
        </tpls>
      </query>
      <query mdx="[Geographie].[Commune].&amp;[55]">
        <tpls c="1">
          <tpl fld="5" item="4"/>
        </tpls>
      </query>
      <query mdx="[Individus].[Age décennal].[Age décennal 80].&amp;[5]">
        <tpls c="1">
          <tpl fld="6" item="6"/>
        </tpls>
      </query>
      <query mdx="[Measures].[Individus de 15 ans et plus]">
        <tpls c="1">
          <tpl fld="8" item="0"/>
        </tpls>
      </query>
      <query mdx="[Geographie].[Commune].&amp;[54]">
        <tpls c="1">
          <tpl fld="5" item="5"/>
        </tpls>
      </query>
      <query mdx="[Geographie].[Commune].&amp;[28]">
        <tpls c="1">
          <tpl fld="5" item="6"/>
        </tpls>
      </query>
      <query mdx="[Individus].[Dernier Diplôme Obtenu].&amp;[1]">
        <tpls c="1">
          <tpl fld="1" item="2"/>
        </tpls>
      </query>
      <query mdx="[Individus].[Dernier Diplôme Obtenu].&amp;[0]">
        <tpls c="1">
          <tpl fld="1" item="5"/>
        </tpls>
      </query>
      <query mdx="[Individus].[Lieu de naissance].[Lieu De Naissance 1].&amp;[5000]">
        <tpls c="1">
          <tpl fld="0" item="2"/>
        </tpls>
      </query>
      <query mdx="[Individus].[Age décennal].[Age décennal 80].&amp;[4]">
        <tpls c="1">
          <tpl fld="6" item="7"/>
        </tpls>
      </query>
      <query mdx="[Geographie].[Commune].&amp;[18]">
        <tpls c="1">
          <tpl fld="5" item="7"/>
        </tpls>
      </query>
      <query mdx="[Geographie].[Commune].&amp;[14]">
        <tpls c="1">
          <tpl fld="5" item="8"/>
        </tpls>
      </query>
      <query mdx="[Individus].[Niveau études].&amp;[5]">
        <tpls c="1">
          <tpl fld="7" item="2"/>
        </tpls>
      </query>
      <query mdx="[Geographie].[Commune].&amp;[16]">
        <tpls c="1">
          <tpl fld="5" item="9"/>
        </tpls>
      </query>
      <query mdx="[Individus].[Dernier Diplôme Obtenu].&amp;[5]">
        <tpls c="1">
          <tpl fld="1" item="1"/>
        </tpls>
      </query>
      <query mdx="[Individus].[Dernier Diplôme Obtenu].&amp;[2]">
        <tpls c="1">
          <tpl fld="1" item="6"/>
        </tpls>
      </query>
      <query mdx="[Individus].[Age quinquennal].[Age quinquennal 80].&amp;[14]">
        <tpls c="1">
          <tpl fld="3" item="9"/>
        </tpls>
      </query>
      <query mdx="[Geographie].[Commune].&amp;[32]">
        <tpls c="1">
          <tpl fld="5" item="10"/>
        </tpls>
      </query>
      <query mdx="[Geographie].[Commune].&amp;[46]">
        <tpls c="1">
          <tpl fld="5" item="11"/>
        </tpls>
      </query>
      <query mdx="[Individus].[Niveau études].&amp;[3]">
        <tpls c="1">
          <tpl fld="7" item="3"/>
        </tpls>
      </query>
      <query mdx="[Geographie].[Subdivision].&amp;[1]">
        <tpls c="1">
          <tpl fld="4" item="4"/>
        </tpls>
      </query>
      <query mdx="[Geographie].[Commune].&amp;[12]">
        <tpls c="1">
          <tpl fld="5" item="12"/>
        </tpls>
      </query>
      <query mdx="[Geographie].[Commune].&amp;[48]">
        <tpls c="1">
          <tpl fld="5" item="13"/>
        </tpls>
      </query>
      <query mdx="[Geographie].[Commune].&amp;[44]">
        <tpls c="1">
          <tpl fld="5" item="14"/>
        </tpls>
      </query>
      <query mdx="[Geographie].[Commune].&amp;[20]">
        <tpls c="1">
          <tpl fld="5" item="15"/>
        </tpls>
      </query>
      <query mdx="[Geographie].[Commune].&amp;[24]">
        <tpls c="1">
          <tpl fld="5" item="16"/>
        </tpls>
      </query>
      <query mdx="[Individus].[Age quinquennal].[All]">
        <tpls c="1">
          <tpl hier="51" item="4294967295"/>
        </tpls>
      </query>
      <query mdx="[Individus].[Age quinquennal].[Age quinquennal 80].&amp;[4]">
        <tpls c="1">
          <tpl fld="3" item="10"/>
        </tpls>
      </query>
      <query mdx="[Geographie].[Commune].&amp;[15]">
        <tpls c="1">
          <tpl fld="5" item="17"/>
        </tpls>
      </query>
      <query mdx="[Geographie].[Commune].&amp;[58]">
        <tpls c="1">
          <tpl fld="5" item="18"/>
        </tpls>
      </query>
      <query mdx="[Geographie].[Commune].&amp;[29]">
        <tpls c="1">
          <tpl fld="5" item="19"/>
        </tpls>
      </query>
      <query mdx="[Geographie].[Commune].&amp;[31]">
        <tpls c="1">
          <tpl fld="5" item="20"/>
        </tpls>
      </query>
      <query mdx="[Geographie].[Commune].&amp;[33]">
        <tpls c="1">
          <tpl fld="5" item="21"/>
        </tpls>
      </query>
      <query mdx="[Geographie].[Commune].&amp;[57]">
        <tpls c="1">
          <tpl fld="5" item="22"/>
        </tpls>
      </query>
      <query mdx="[Individus].[Niveau études].&amp;[1]">
        <tpls c="1">
          <tpl fld="7" item="4"/>
        </tpls>
      </query>
      <query mdx="[Geographie].[Commune].&amp;[37]">
        <tpls c="1">
          <tpl fld="5" item="23"/>
        </tpls>
      </query>
      <query mdx="[Individus].[Age quinquennal].[Age quinquennal 80].&amp;[7]">
        <tpls c="1">
          <tpl fld="3" item="11"/>
        </tpls>
      </query>
      <query mdx="[Individus].[Age quinquennal].[Age quinquennal 80].&amp;[6]">
        <tpls c="1">
          <tpl fld="3" item="12"/>
        </tpls>
      </query>
      <query mdx="[Geographie].[Commune].&amp;[40]">
        <tpls c="1">
          <tpl fld="5" item="24"/>
        </tpls>
      </query>
      <query mdx="[Geographie].[Commune].&amp;[38]">
        <tpls c="1">
          <tpl fld="5" item="25"/>
        </tpls>
      </query>
      <query mdx="[Geographie].[Commune].&amp;[35]">
        <tpls c="1">
          <tpl fld="5" item="26"/>
        </tpls>
      </query>
      <query mdx="[Individus].[Age quinquennal].[Age quinquennal 80].&amp;[15]">
        <tpls c="1">
          <tpl fld="3" item="13"/>
        </tpls>
      </query>
      <query mdx="[Geographie].[Commune].&amp;[21]">
        <tpls c="1">
          <tpl fld="5" item="27"/>
        </tpls>
      </query>
      <query mdx="[Geographie].[Commune].&amp;[23]">
        <tpls c="1">
          <tpl fld="5" item="28"/>
        </tpls>
      </query>
      <query mdx="[Geographie].[Commune].&amp;[19]">
        <tpls c="1">
          <tpl fld="5" item="29"/>
        </tpls>
      </query>
      <query mdx="[Geographie].[Commune].&amp;[42]">
        <tpls c="1">
          <tpl fld="5" item="30"/>
        </tpls>
      </query>
      <query mdx="[Geographie].[Commune].&amp;[13]">
        <tpls c="1">
          <tpl fld="5" item="31"/>
        </tpls>
      </query>
      <query mdx="[Geographie].[Commune].&amp;[25]">
        <tpls c="1">
          <tpl fld="5" item="32"/>
        </tpls>
      </query>
      <query mdx="[Geographie].[Commune].&amp;[34]">
        <tpls c="1">
          <tpl fld="5" item="33"/>
        </tpls>
      </query>
      <query mdx="[Geographie].[Commune].&amp;[27]">
        <tpls c="1">
          <tpl fld="5" item="34"/>
        </tpls>
      </query>
      <query mdx="[Geographie].[Commune].&amp;[45]">
        <tpls c="1">
          <tpl fld="5" item="35"/>
        </tpls>
      </query>
      <query mdx="[Geographie].[Commune].&amp;[51]">
        <tpls c="1">
          <tpl fld="5" item="36"/>
        </tpls>
      </query>
      <query mdx="[Individus].[Niveau études].&amp;[4]">
        <tpls c="1">
          <tpl fld="7" item="5"/>
        </tpls>
      </query>
      <query mdx="[Geographie].[Commune].&amp;[47]">
        <tpls c="1">
          <tpl fld="5" item="37"/>
        </tpls>
      </query>
      <query mdx="[Individus].[Dernier Diplôme Obtenu].&amp;[7]">
        <tpls c="1">
          <tpl fld="1" item="7"/>
        </tpls>
      </query>
      <query mdx="[Geographie].[Commune].&amp;[53]">
        <tpls c="1">
          <tpl fld="5" item="38"/>
        </tpls>
      </query>
      <query mdx="[Geographie].[Commune].&amp;[30]">
        <tpls c="1">
          <tpl fld="5" item="39"/>
        </tpls>
      </query>
      <query mdx="[Geographie].[Commune].&amp;[36]">
        <tpls c="1">
          <tpl fld="5" item="40"/>
        </tpls>
      </query>
      <query mdx="[Geographie].[Commune].&amp;[39]">
        <tpls c="1">
          <tpl fld="5" item="41"/>
        </tpls>
      </query>
      <query mdx="[Geographie].[Commune].&amp;[52]">
        <tpls c="1">
          <tpl fld="5" item="42"/>
        </tpls>
      </query>
      <query mdx="[Geographie].[Commune].&amp;[11]">
        <tpls c="1">
          <tpl fld="5" item="43"/>
        </tpls>
      </query>
      <query mdx="[Geographie].[Commune].&amp;[50]">
        <tpls c="1">
          <tpl fld="5" item="44"/>
        </tpls>
      </query>
      <query mdx="[Geographie].[Commune].&amp;[17]">
        <tpls c="1">
          <tpl fld="5" item="45"/>
        </tpls>
      </query>
      <query mdx="[Geographie].[Commune].&amp;[43]">
        <tpls c="1">
          <tpl fld="5" item="46"/>
        </tpls>
      </query>
      <query mdx="[Geographie].[Commune].&amp;[22]">
        <tpls c="1">
          <tpl fld="5" item="47"/>
        </tpls>
      </query>
      <query mdx="[Individus].[Dernier Diplôme Obtenu].&amp;[3]">
        <tpls c="1">
          <tpl fld="1" item="0"/>
        </tpls>
      </query>
      <query mdx="[Individus].[Dernier Diplôme Obtenu].&amp;[4]">
        <tpls c="1">
          <tpl fld="1" item="8"/>
        </tpls>
      </query>
    </queryCache>
    <serverFormats count="1">
      <serverFormat format="#,#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9" sqref="A19"/>
    </sheetView>
  </sheetViews>
  <sheetFormatPr baseColWidth="10" defaultRowHeight="11.25" x14ac:dyDescent="0.2"/>
  <cols>
    <col min="1" max="1" width="63.7109375" style="14" customWidth="1"/>
    <col min="2" max="2" width="11.42578125" style="44" bestFit="1" customWidth="1"/>
    <col min="3" max="16384" width="11.42578125" style="14"/>
  </cols>
  <sheetData>
    <row r="1" spans="1:5" ht="48.75" customHeight="1" x14ac:dyDescent="0.2">
      <c r="A1" s="43" t="s">
        <v>12</v>
      </c>
    </row>
    <row r="2" spans="1:5" s="47" customFormat="1" ht="12.75" x14ac:dyDescent="0.25">
      <c r="A2" s="45" t="s">
        <v>13</v>
      </c>
      <c r="B2" s="46"/>
    </row>
    <row r="3" spans="1:5" s="40" customFormat="1" x14ac:dyDescent="0.25">
      <c r="A3" s="48" t="s">
        <v>14</v>
      </c>
      <c r="B3" s="49" t="s">
        <v>15</v>
      </c>
    </row>
    <row r="4" spans="1:5" s="40" customFormat="1" ht="18.75" customHeight="1" x14ac:dyDescent="0.2">
      <c r="A4" s="53" t="s">
        <v>16</v>
      </c>
      <c r="B4" s="53"/>
    </row>
    <row r="5" spans="1:5" s="40" customFormat="1" x14ac:dyDescent="0.25">
      <c r="A5" s="50" t="s">
        <v>17</v>
      </c>
      <c r="B5" s="49" t="s">
        <v>33</v>
      </c>
    </row>
    <row r="6" spans="1:5" s="40" customFormat="1" x14ac:dyDescent="0.25">
      <c r="A6" s="50" t="s">
        <v>18</v>
      </c>
      <c r="B6" s="49" t="s">
        <v>32</v>
      </c>
    </row>
    <row r="7" spans="1:5" s="40" customFormat="1" x14ac:dyDescent="0.25">
      <c r="A7" s="50" t="s">
        <v>19</v>
      </c>
      <c r="B7" s="49" t="s">
        <v>31</v>
      </c>
    </row>
    <row r="8" spans="1:5" s="40" customFormat="1" x14ac:dyDescent="0.25">
      <c r="A8" s="50" t="s">
        <v>20</v>
      </c>
      <c r="B8" s="49" t="s">
        <v>30</v>
      </c>
    </row>
    <row r="9" spans="1:5" s="40" customFormat="1" ht="24.75" customHeight="1" x14ac:dyDescent="0.2">
      <c r="A9" s="53" t="s">
        <v>21</v>
      </c>
      <c r="B9" s="53"/>
    </row>
    <row r="10" spans="1:5" s="40" customFormat="1" x14ac:dyDescent="0.25">
      <c r="A10" s="48" t="s">
        <v>22</v>
      </c>
      <c r="B10" s="49" t="s">
        <v>23</v>
      </c>
    </row>
    <row r="11" spans="1:5" s="40" customFormat="1" x14ac:dyDescent="0.25">
      <c r="A11" s="48" t="s">
        <v>24</v>
      </c>
      <c r="B11" s="49" t="s">
        <v>25</v>
      </c>
      <c r="E11" s="51"/>
    </row>
    <row r="12" spans="1:5" s="40" customFormat="1" x14ac:dyDescent="0.25">
      <c r="A12" s="48" t="s">
        <v>26</v>
      </c>
      <c r="B12" s="49" t="s">
        <v>27</v>
      </c>
    </row>
    <row r="13" spans="1:5" s="40" customFormat="1" x14ac:dyDescent="0.25">
      <c r="A13" s="48" t="s">
        <v>28</v>
      </c>
      <c r="B13" s="49" t="s">
        <v>29</v>
      </c>
    </row>
    <row r="15" spans="1:5" x14ac:dyDescent="0.2">
      <c r="B15" s="52"/>
    </row>
  </sheetData>
  <mergeCells count="2">
    <mergeCell ref="A4:B4"/>
    <mergeCell ref="A9:B9"/>
  </mergeCells>
  <hyperlinks>
    <hyperlink ref="B3" location="'Chiffres clés'!A1" display="'Chiffres clés'!A1"/>
    <hyperlink ref="B10" location="NIVETUD1a!A1" display="NIVETUD1a"/>
    <hyperlink ref="B11" location="NIVETUD1b!A1" display="NIVETUD1b"/>
    <hyperlink ref="B12" location="NIVETUD2a!A1" display="NIVETUD2a"/>
    <hyperlink ref="B13" location="NIVETUD2b!A1" display="NIVETUD2b"/>
    <hyperlink ref="B5" location="DIP1a!A1" display="DIP1a!A1"/>
    <hyperlink ref="B6" location="DIP1b!A1" display="DIP1b!A1"/>
    <hyperlink ref="B7" location="DIP2a!A1" display="DIP2a!A1"/>
    <hyperlink ref="B8" location="DIP2b!A1" display="DIP2b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Normal="100" workbookViewId="0">
      <selection sqref="A1:H1"/>
    </sheetView>
  </sheetViews>
  <sheetFormatPr baseColWidth="10" defaultRowHeight="15" x14ac:dyDescent="0.25"/>
  <cols>
    <col min="1" max="1" width="18" customWidth="1"/>
    <col min="2" max="2" width="7.42578125" customWidth="1"/>
    <col min="3" max="3" width="8.28515625" customWidth="1"/>
    <col min="4" max="4" width="7.85546875" customWidth="1"/>
    <col min="5" max="5" width="6.28515625" customWidth="1"/>
    <col min="6" max="6" width="7.28515625" customWidth="1"/>
    <col min="7" max="7" width="5.42578125" customWidth="1"/>
    <col min="8" max="8" width="11" customWidth="1"/>
    <col min="9" max="9" width="12.5703125" bestFit="1" customWidth="1"/>
  </cols>
  <sheetData>
    <row r="1" spans="1:17" ht="45" customHeight="1" x14ac:dyDescent="0.25">
      <c r="A1" s="55" t="s">
        <v>11</v>
      </c>
      <c r="B1" s="55"/>
      <c r="C1" s="55"/>
      <c r="D1" s="55"/>
      <c r="E1" s="55"/>
      <c r="F1" s="55"/>
      <c r="G1" s="55"/>
      <c r="H1" s="55"/>
    </row>
    <row r="2" spans="1:17" ht="45" x14ac:dyDescent="0.25">
      <c r="A2" s="26" t="str" vm="8">
        <f>CUBEMEMBER("walle RP2012","[Measures].[Individus de 15 ans et plus]","Subdivision et commune")</f>
        <v>Subdivision et commune</v>
      </c>
      <c r="B2" s="15" t="str" vm="1">
        <f>CUBEMEMBER("walle RP2012","[Individus].[Dernier Diplôme Obtenu].[All]","Ensemble")</f>
        <v>Ensemble</v>
      </c>
      <c r="C2" s="15" t="str" vm="29">
        <f>CUBEMEMBER("walle RP2012","[Individus].[Niveau études].&amp;[1]")</f>
        <v>Aucune scolarité</v>
      </c>
      <c r="D2" s="15" t="str" vm="31">
        <f>CUBEMEMBER("walle RP2012","[Individus].[Niveau études].&amp;[2]")</f>
        <v>Ecole primaire</v>
      </c>
      <c r="E2" s="15" t="str" vm="32">
        <f>CUBEMEMBER("walle RP2012","[Individus].[Niveau études].&amp;[3]")</f>
        <v>Collège</v>
      </c>
      <c r="F2" s="15" t="str" vm="33">
        <f>CUBEMEMBER("walle RP2012","[Individus].[Niveau études].&amp;[4]")</f>
        <v>CAP-BEP</v>
      </c>
      <c r="G2" s="15" t="str" vm="28">
        <f>CUBEMEMBER("walle RP2012","[Individus].[Niveau études].&amp;[5]")</f>
        <v>Lycée</v>
      </c>
      <c r="H2" s="16" t="str" vm="30">
        <f>CUBEMEMBER("walle RP2012","[Individus].[Niveau études].&amp;[6]")</f>
        <v>Etudes supérieures (facultés, IUT..).</v>
      </c>
    </row>
    <row r="3" spans="1:17" x14ac:dyDescent="0.25">
      <c r="A3" s="17" t="str" vm="44">
        <f>CUBEMEMBER("walle RP2012","[Individus].[Age quinquennal].[All]","Ensemble")</f>
        <v>Ensemble</v>
      </c>
      <c r="B3" s="18" vm="92">
        <f t="shared" ref="B3:H3" si="0">CUBEVALUE("walle RP2012",$A$2,$A3,B$2)</f>
        <v>202825</v>
      </c>
      <c r="C3" s="18" vm="1780">
        <f t="shared" si="0"/>
        <v>7386</v>
      </c>
      <c r="D3" s="18" vm="1781">
        <f t="shared" si="0"/>
        <v>35024</v>
      </c>
      <c r="E3" s="18" vm="1782">
        <f t="shared" si="0"/>
        <v>50412</v>
      </c>
      <c r="F3" s="18" vm="1783">
        <f t="shared" si="0"/>
        <v>39378</v>
      </c>
      <c r="G3" s="18" vm="1784">
        <f t="shared" si="0"/>
        <v>34557</v>
      </c>
      <c r="H3" s="19" vm="1785">
        <f t="shared" si="0"/>
        <v>36068</v>
      </c>
    </row>
    <row r="4" spans="1:17" s="34" customFormat="1" ht="11.25" customHeight="1" x14ac:dyDescent="0.25">
      <c r="A4" s="6"/>
      <c r="B4" s="27"/>
      <c r="C4" s="27"/>
      <c r="D4" s="27"/>
      <c r="E4" s="27"/>
      <c r="F4" s="27"/>
      <c r="G4" s="27"/>
      <c r="H4" s="7"/>
      <c r="I4"/>
      <c r="J4"/>
      <c r="K4"/>
      <c r="L4"/>
      <c r="M4"/>
      <c r="N4"/>
      <c r="O4"/>
      <c r="P4"/>
      <c r="Q4"/>
    </row>
    <row r="5" spans="1:17" s="37" customFormat="1" ht="11.25" customHeight="1" x14ac:dyDescent="0.25">
      <c r="A5" s="17" t="str" vm="311">
        <f>CUBEMEMBER("walle RP2012","[Geographie].[Subdivision].&amp;[1]")</f>
        <v>Iles Du Vent</v>
      </c>
      <c r="B5" s="18" vm="514">
        <f>CUBEVALUE("walle RP2012",$A$2,$A5,B$2)</f>
        <v>152789</v>
      </c>
      <c r="C5" s="18" vm="1514">
        <f t="shared" ref="B5:H20" si="1">CUBEVALUE("walle RP2012",$A$2,$A5,C$2)</f>
        <v>5130</v>
      </c>
      <c r="D5" s="18" vm="1543">
        <f t="shared" si="1"/>
        <v>23620</v>
      </c>
      <c r="E5" s="18" vm="1521">
        <f t="shared" si="1"/>
        <v>35872</v>
      </c>
      <c r="F5" s="18" vm="1482">
        <f t="shared" si="1"/>
        <v>28673</v>
      </c>
      <c r="G5" s="18" vm="1520">
        <f t="shared" si="1"/>
        <v>27882</v>
      </c>
      <c r="H5" s="19" vm="1544">
        <f t="shared" si="1"/>
        <v>31612</v>
      </c>
      <c r="I5" s="35"/>
      <c r="J5" s="36"/>
      <c r="K5" s="36"/>
      <c r="L5" s="36"/>
      <c r="M5" s="36"/>
      <c r="N5" s="36"/>
      <c r="O5" s="36"/>
      <c r="P5" s="36"/>
      <c r="Q5" s="36"/>
    </row>
    <row r="6" spans="1:17" s="34" customFormat="1" ht="11.25" customHeight="1" x14ac:dyDescent="0.25">
      <c r="A6" s="6" t="str" vm="996">
        <f>CUBEMEMBER("walle RP2012",{"[Geographie].[Subdivision].&amp;[1]","[Geographie].[Commune].&amp;[12]"})</f>
        <v>Arue</v>
      </c>
      <c r="B6" s="28" vm="1140">
        <f>CUBEVALUE("walle RP2012",$A$2,$A6,B$2)</f>
        <v>7347</v>
      </c>
      <c r="C6" s="28" vm="1646">
        <f t="shared" si="1"/>
        <v>204</v>
      </c>
      <c r="D6" s="28" vm="1774">
        <f t="shared" si="1"/>
        <v>941</v>
      </c>
      <c r="E6" s="28" vm="1545">
        <f t="shared" si="1"/>
        <v>1332</v>
      </c>
      <c r="F6" s="28" vm="1522">
        <f t="shared" si="1"/>
        <v>1403</v>
      </c>
      <c r="G6" s="28" vm="1485">
        <f t="shared" si="1"/>
        <v>1379</v>
      </c>
      <c r="H6" s="29" vm="1508">
        <f t="shared" si="1"/>
        <v>2088</v>
      </c>
      <c r="I6" s="38"/>
      <c r="J6" s="39"/>
      <c r="K6" s="39"/>
      <c r="L6" s="39"/>
      <c r="M6" s="39"/>
      <c r="N6" s="39"/>
      <c r="O6" s="39"/>
      <c r="P6" s="39"/>
      <c r="Q6" s="39"/>
    </row>
    <row r="7" spans="1:17" s="34" customFormat="1" ht="11.25" customHeight="1" x14ac:dyDescent="0.25">
      <c r="A7" s="6" t="str" vm="1017">
        <f>CUBEMEMBER("walle RP2012",{"[Geographie].[Subdivision].&amp;[1]","[Geographie].[Commune].&amp;[15]"})</f>
        <v>Faaa</v>
      </c>
      <c r="B7" s="28" vm="1136">
        <f t="shared" si="1"/>
        <v>22586</v>
      </c>
      <c r="C7" s="28" vm="1523">
        <f t="shared" si="1"/>
        <v>814</v>
      </c>
      <c r="D7" s="28" vm="1772">
        <f t="shared" si="1"/>
        <v>3579</v>
      </c>
      <c r="E7" s="28" vm="1513">
        <f t="shared" si="1"/>
        <v>5279</v>
      </c>
      <c r="F7" s="28" vm="1546">
        <f t="shared" si="1"/>
        <v>4148</v>
      </c>
      <c r="G7" s="28" vm="1524">
        <f t="shared" si="1"/>
        <v>4175</v>
      </c>
      <c r="H7" s="29" vm="1647">
        <f t="shared" si="1"/>
        <v>4591</v>
      </c>
      <c r="I7" s="38"/>
      <c r="J7" s="39"/>
      <c r="K7" s="39"/>
      <c r="L7" s="39"/>
      <c r="M7" s="39"/>
      <c r="N7" s="39"/>
      <c r="O7" s="39"/>
      <c r="P7" s="39"/>
      <c r="Q7" s="39"/>
    </row>
    <row r="8" spans="1:17" s="34" customFormat="1" ht="11.25" customHeight="1" x14ac:dyDescent="0.25">
      <c r="A8" s="6" t="str" vm="1029">
        <f>CUBEMEMBER("walle RP2012",{"[Geographie].[Subdivision].&amp;[1]","[Geographie].[Commune].&amp;[22]"})</f>
        <v>Hitiaa O Te Ra</v>
      </c>
      <c r="B8" s="28" vm="1144">
        <f t="shared" si="1"/>
        <v>7152</v>
      </c>
      <c r="C8" s="28" vm="1547">
        <f t="shared" si="1"/>
        <v>267</v>
      </c>
      <c r="D8" s="28" vm="1675">
        <f t="shared" si="1"/>
        <v>1540</v>
      </c>
      <c r="E8" s="28" vm="1481">
        <f t="shared" si="1"/>
        <v>1871</v>
      </c>
      <c r="F8" s="28" vm="1504">
        <f t="shared" si="1"/>
        <v>1644</v>
      </c>
      <c r="G8" s="28" vm="1548">
        <f t="shared" si="1"/>
        <v>1163</v>
      </c>
      <c r="H8" s="29" vm="1525">
        <f t="shared" si="1"/>
        <v>667</v>
      </c>
      <c r="I8" s="38"/>
      <c r="J8" s="39"/>
      <c r="K8" s="39"/>
      <c r="L8" s="39"/>
      <c r="M8" s="39"/>
      <c r="N8" s="39"/>
      <c r="O8" s="39"/>
      <c r="P8" s="39"/>
      <c r="Q8" s="39"/>
    </row>
    <row r="9" spans="1:17" s="34" customFormat="1" ht="11.25" customHeight="1" x14ac:dyDescent="0.25">
      <c r="A9" s="6" t="str" vm="994">
        <f>CUBEMEMBER("walle RP2012",{"[Geographie].[Subdivision].&amp;[1]","[Geographie].[Commune].&amp;[25]"})</f>
        <v>Mahina</v>
      </c>
      <c r="B9" s="28" vm="1085">
        <f t="shared" si="1"/>
        <v>10845</v>
      </c>
      <c r="C9" s="28" vm="1507">
        <f t="shared" si="1"/>
        <v>447</v>
      </c>
      <c r="D9" s="28" vm="1549">
        <f t="shared" si="1"/>
        <v>1317</v>
      </c>
      <c r="E9" s="28" vm="1526">
        <f t="shared" si="1"/>
        <v>2256</v>
      </c>
      <c r="F9" s="28" vm="1480">
        <f t="shared" si="1"/>
        <v>2137</v>
      </c>
      <c r="G9" s="28" vm="1512">
        <f t="shared" si="1"/>
        <v>2230</v>
      </c>
      <c r="H9" s="29" vm="1550">
        <f t="shared" si="1"/>
        <v>2458</v>
      </c>
      <c r="I9" s="38"/>
      <c r="J9" s="39"/>
      <c r="K9" s="39"/>
      <c r="L9" s="39"/>
      <c r="M9" s="39"/>
      <c r="N9" s="39"/>
      <c r="O9" s="39"/>
      <c r="P9" s="39"/>
      <c r="Q9" s="39"/>
    </row>
    <row r="10" spans="1:17" s="34" customFormat="1" ht="11.25" customHeight="1" x14ac:dyDescent="0.25">
      <c r="A10" s="6" t="str" vm="1012">
        <f>CUBEMEMBER("walle RP2012",{"[Geographie].[Subdivision].&amp;[1]","[Geographie].[Commune].&amp;[29]"})</f>
        <v>Moorea-Maiao</v>
      </c>
      <c r="B10" s="28" vm="1148">
        <f t="shared" si="1"/>
        <v>12936</v>
      </c>
      <c r="C10" s="28" vm="1648">
        <f t="shared" si="1"/>
        <v>323</v>
      </c>
      <c r="D10" s="28" vm="1770">
        <f t="shared" si="1"/>
        <v>2343</v>
      </c>
      <c r="E10" s="28" vm="1551">
        <f t="shared" si="1"/>
        <v>3937</v>
      </c>
      <c r="F10" s="28" vm="1527">
        <f t="shared" si="1"/>
        <v>2399</v>
      </c>
      <c r="G10" s="28" vm="1479">
        <f t="shared" si="1"/>
        <v>1930</v>
      </c>
      <c r="H10" s="29" vm="1746">
        <f t="shared" si="1"/>
        <v>2004</v>
      </c>
      <c r="I10" s="38"/>
      <c r="J10" s="39"/>
      <c r="K10" s="39"/>
      <c r="L10" s="39"/>
      <c r="M10" s="39"/>
      <c r="N10" s="39"/>
      <c r="O10" s="39"/>
      <c r="P10" s="39"/>
      <c r="Q10" s="39"/>
    </row>
    <row r="11" spans="1:17" s="34" customFormat="1" ht="11.25" customHeight="1" x14ac:dyDescent="0.25">
      <c r="A11" s="6" t="str" vm="1002">
        <f>CUBEMEMBER("walle RP2012",{"[Geographie].[Subdivision].&amp;[1]","[Geographie].[Commune].&amp;[33]"})</f>
        <v>Paea</v>
      </c>
      <c r="B11" s="28" vm="1099">
        <f t="shared" si="1"/>
        <v>9431</v>
      </c>
      <c r="C11" s="28" vm="1528">
        <f t="shared" si="1"/>
        <v>348</v>
      </c>
      <c r="D11" s="28" vm="1762">
        <f t="shared" si="1"/>
        <v>1526</v>
      </c>
      <c r="E11" s="28" vm="1761">
        <f t="shared" si="1"/>
        <v>2284</v>
      </c>
      <c r="F11" s="28" vm="1552">
        <f t="shared" si="1"/>
        <v>1856</v>
      </c>
      <c r="G11" s="28" vm="1676">
        <f t="shared" si="1"/>
        <v>1967</v>
      </c>
      <c r="H11" s="29" vm="1649">
        <f t="shared" si="1"/>
        <v>1450</v>
      </c>
      <c r="I11" s="38"/>
      <c r="J11" s="39"/>
      <c r="K11" s="39"/>
      <c r="L11" s="39"/>
      <c r="M11" s="39"/>
      <c r="N11" s="39"/>
      <c r="O11" s="39"/>
      <c r="P11" s="39"/>
      <c r="Q11" s="39"/>
    </row>
    <row r="12" spans="1:17" s="34" customFormat="1" ht="11.25" customHeight="1" x14ac:dyDescent="0.25">
      <c r="A12" s="6" t="str" vm="1020">
        <f>CUBEMEMBER("walle RP2012",{"[Geographie].[Subdivision].&amp;[1]","[Geographie].[Commune].&amp;[34]"})</f>
        <v>Papara</v>
      </c>
      <c r="B12" s="28" vm="1152">
        <f t="shared" si="1"/>
        <v>8311</v>
      </c>
      <c r="C12" s="28" vm="1553">
        <f t="shared" si="1"/>
        <v>206</v>
      </c>
      <c r="D12" s="28" vm="1529">
        <f t="shared" si="1"/>
        <v>1494</v>
      </c>
      <c r="E12" s="28" vm="1478">
        <f t="shared" si="1"/>
        <v>2423</v>
      </c>
      <c r="F12" s="28" vm="1519">
        <f t="shared" si="1"/>
        <v>1533</v>
      </c>
      <c r="G12" s="28" vm="1554">
        <f t="shared" si="1"/>
        <v>1501</v>
      </c>
      <c r="H12" s="29" vm="1530">
        <f t="shared" si="1"/>
        <v>1154</v>
      </c>
      <c r="I12" s="38"/>
      <c r="J12" s="39"/>
      <c r="K12" s="39"/>
      <c r="L12" s="39"/>
      <c r="M12" s="39"/>
      <c r="N12" s="39"/>
      <c r="O12" s="39"/>
      <c r="P12" s="39"/>
      <c r="Q12" s="39"/>
    </row>
    <row r="13" spans="1:17" s="34" customFormat="1" ht="11.25" customHeight="1" x14ac:dyDescent="0.25">
      <c r="A13" s="6" t="str" vm="993">
        <f>CUBEMEMBER("walle RP2012",{"[Geographie].[Subdivision].&amp;[1]","[Geographie].[Commune].&amp;[35]"})</f>
        <v>Papeete</v>
      </c>
      <c r="B13" s="28" vm="1115">
        <f t="shared" si="1"/>
        <v>19953</v>
      </c>
      <c r="C13" s="28" vm="1503">
        <f t="shared" si="1"/>
        <v>828</v>
      </c>
      <c r="D13" s="28" vm="1555">
        <f t="shared" si="1"/>
        <v>2891</v>
      </c>
      <c r="E13" s="28" vm="1531">
        <f t="shared" si="1"/>
        <v>4717</v>
      </c>
      <c r="F13" s="28" vm="1477">
        <f t="shared" si="1"/>
        <v>3608</v>
      </c>
      <c r="G13" s="28" vm="1506">
        <f t="shared" si="1"/>
        <v>3526</v>
      </c>
      <c r="H13" s="29" vm="1556">
        <f t="shared" si="1"/>
        <v>4383</v>
      </c>
      <c r="I13" s="38"/>
      <c r="J13" s="39"/>
      <c r="K13" s="39"/>
      <c r="L13" s="39"/>
      <c r="M13" s="39"/>
      <c r="N13" s="39"/>
      <c r="O13" s="39"/>
      <c r="P13" s="39"/>
      <c r="Q13" s="39"/>
    </row>
    <row r="14" spans="1:17" s="34" customFormat="1" ht="11.25" customHeight="1" x14ac:dyDescent="0.25">
      <c r="A14" s="6" t="str" vm="995">
        <f>CUBEMEMBER("walle RP2012",{"[Geographie].[Subdivision].&amp;[1]","[Geographie].[Commune].&amp;[36]"})</f>
        <v>Pirae</v>
      </c>
      <c r="B14" s="28" vm="1156">
        <f t="shared" si="1"/>
        <v>10976</v>
      </c>
      <c r="C14" s="28" vm="1650">
        <f t="shared" si="1"/>
        <v>374</v>
      </c>
      <c r="D14" s="28" vm="1771">
        <f t="shared" si="1"/>
        <v>1446</v>
      </c>
      <c r="E14" s="28" vm="1557">
        <f t="shared" si="1"/>
        <v>2323</v>
      </c>
      <c r="F14" s="28" vm="1677">
        <f t="shared" si="1"/>
        <v>1827</v>
      </c>
      <c r="G14" s="28" vm="1484">
        <f t="shared" si="1"/>
        <v>2025</v>
      </c>
      <c r="H14" s="29" vm="1518">
        <f t="shared" si="1"/>
        <v>2981</v>
      </c>
      <c r="I14" s="38"/>
      <c r="J14" s="39"/>
      <c r="K14" s="39"/>
      <c r="L14" s="39"/>
      <c r="M14" s="39"/>
      <c r="N14" s="39"/>
      <c r="O14" s="39"/>
      <c r="P14" s="39"/>
      <c r="Q14" s="39"/>
    </row>
    <row r="15" spans="1:17" s="34" customFormat="1" ht="11.25" customHeight="1" x14ac:dyDescent="0.25">
      <c r="A15" s="6" t="str" vm="1016">
        <f>CUBEMEMBER("walle RP2012",{"[Geographie].[Subdivision].&amp;[1]","[Geographie].[Commune].&amp;[38]"})</f>
        <v>Punaauia</v>
      </c>
      <c r="B15" s="30" vm="1132">
        <f t="shared" si="1"/>
        <v>21394</v>
      </c>
      <c r="C15" s="30" vm="1532">
        <f t="shared" si="1"/>
        <v>597</v>
      </c>
      <c r="D15" s="30" vm="1651">
        <f t="shared" si="1"/>
        <v>2237</v>
      </c>
      <c r="E15" s="30" vm="1768">
        <f t="shared" si="1"/>
        <v>3803</v>
      </c>
      <c r="F15" s="30" vm="1558">
        <f t="shared" si="1"/>
        <v>3544</v>
      </c>
      <c r="G15" s="30" vm="1533">
        <f t="shared" si="1"/>
        <v>3964</v>
      </c>
      <c r="H15" s="31" vm="1769">
        <f t="shared" si="1"/>
        <v>7249</v>
      </c>
      <c r="I15" s="38"/>
      <c r="J15" s="39"/>
      <c r="K15" s="39"/>
      <c r="L15" s="39"/>
      <c r="M15" s="39"/>
      <c r="N15" s="39"/>
      <c r="O15" s="39"/>
      <c r="P15" s="39"/>
      <c r="Q15" s="39"/>
    </row>
    <row r="16" spans="1:17" s="34" customFormat="1" ht="11.25" customHeight="1" x14ac:dyDescent="0.25">
      <c r="A16" s="6" t="str" vm="1023">
        <f>CUBEMEMBER("walle RP2012",{"[Geographie].[Subdivision].&amp;[1]","[Geographie].[Commune].&amp;[47]"})</f>
        <v>Taiarapu-Est</v>
      </c>
      <c r="B16" s="28" vm="1160">
        <f t="shared" si="1"/>
        <v>9176</v>
      </c>
      <c r="C16" s="28" vm="1559">
        <f t="shared" si="1"/>
        <v>334</v>
      </c>
      <c r="D16" s="28" vm="1534">
        <f t="shared" si="1"/>
        <v>1570</v>
      </c>
      <c r="E16" s="28" vm="1652">
        <f t="shared" si="1"/>
        <v>2333</v>
      </c>
      <c r="F16" s="28" vm="1511">
        <f t="shared" si="1"/>
        <v>2021</v>
      </c>
      <c r="G16" s="28" vm="1560">
        <f t="shared" si="1"/>
        <v>1723</v>
      </c>
      <c r="H16" s="29" vm="1535">
        <f t="shared" si="1"/>
        <v>1195</v>
      </c>
      <c r="I16" s="38"/>
      <c r="J16" s="39"/>
      <c r="K16" s="39"/>
      <c r="L16" s="39"/>
      <c r="M16" s="39"/>
      <c r="N16" s="39"/>
      <c r="O16" s="39"/>
      <c r="P16" s="39"/>
      <c r="Q16" s="39"/>
    </row>
    <row r="17" spans="1:17" s="34" customFormat="1" ht="11.25" customHeight="1" x14ac:dyDescent="0.25">
      <c r="A17" s="6" t="str" vm="992">
        <f>CUBEMEMBER("walle RP2012",{"[Geographie].[Subdivision].&amp;[1]","[Geographie].[Commune].&amp;[48]"})</f>
        <v>Taiarapu-Ouest</v>
      </c>
      <c r="B17" s="28" vm="1081">
        <f t="shared" si="1"/>
        <v>5731</v>
      </c>
      <c r="C17" s="28" vm="1517">
        <f t="shared" si="1"/>
        <v>182</v>
      </c>
      <c r="D17" s="28" vm="1561">
        <f t="shared" si="1"/>
        <v>1251</v>
      </c>
      <c r="E17" s="28" vm="1678">
        <f t="shared" si="1"/>
        <v>1501</v>
      </c>
      <c r="F17" s="28" vm="1476">
        <f t="shared" si="1"/>
        <v>1084</v>
      </c>
      <c r="G17" s="28" vm="1502">
        <f t="shared" si="1"/>
        <v>1027</v>
      </c>
      <c r="H17" s="29" vm="1562">
        <f t="shared" si="1"/>
        <v>686</v>
      </c>
      <c r="I17" s="38"/>
      <c r="J17" s="39"/>
      <c r="K17" s="39"/>
      <c r="L17" s="39"/>
      <c r="M17" s="39"/>
      <c r="N17" s="39"/>
      <c r="O17" s="39"/>
      <c r="P17" s="39"/>
      <c r="Q17" s="39"/>
    </row>
    <row r="18" spans="1:17" s="34" customFormat="1" ht="11.25" customHeight="1" x14ac:dyDescent="0.25">
      <c r="A18" s="6" t="str" vm="1011">
        <f>CUBEMEMBER("walle RP2012",{"[Geographie].[Subdivision].&amp;[1]","[Geographie].[Commune].&amp;[52]"})</f>
        <v>Teva I Uta</v>
      </c>
      <c r="B18" s="28" vm="1164">
        <f t="shared" si="1"/>
        <v>6951</v>
      </c>
      <c r="C18" s="28" vm="1653">
        <f t="shared" si="1"/>
        <v>206</v>
      </c>
      <c r="D18" s="28" vm="1773">
        <f t="shared" si="1"/>
        <v>1485</v>
      </c>
      <c r="E18" s="28" vm="1563">
        <f t="shared" si="1"/>
        <v>1813</v>
      </c>
      <c r="F18" s="28" vm="1536">
        <f t="shared" si="1"/>
        <v>1469</v>
      </c>
      <c r="G18" s="28" vm="1475">
        <f t="shared" si="1"/>
        <v>1272</v>
      </c>
      <c r="H18" s="29" vm="1510">
        <f t="shared" si="1"/>
        <v>706</v>
      </c>
      <c r="I18" s="38"/>
      <c r="J18" s="39"/>
      <c r="K18" s="39"/>
      <c r="L18" s="39"/>
      <c r="M18" s="39"/>
      <c r="N18" s="39"/>
      <c r="O18" s="39"/>
      <c r="P18" s="39"/>
      <c r="Q18" s="39"/>
    </row>
    <row r="19" spans="1:17" s="37" customFormat="1" ht="11.25" customHeight="1" x14ac:dyDescent="0.25">
      <c r="A19" s="17" t="str" vm="286">
        <f>CUBEMEMBER("walle RP2012","[Geographie].[Subdivision].&amp;[2]")</f>
        <v>Iles Sous-Le-Vent</v>
      </c>
      <c r="B19" s="18" vm="422">
        <f t="shared" si="1"/>
        <v>25908</v>
      </c>
      <c r="C19" s="18" vm="1679">
        <f t="shared" si="1"/>
        <v>1051</v>
      </c>
      <c r="D19" s="18" vm="1654">
        <f t="shared" si="1"/>
        <v>5544</v>
      </c>
      <c r="E19" s="18" vm="1516">
        <f t="shared" si="1"/>
        <v>6839</v>
      </c>
      <c r="F19" s="18" vm="1564">
        <f t="shared" si="1"/>
        <v>6256</v>
      </c>
      <c r="G19" s="18" vm="1537">
        <f t="shared" si="1"/>
        <v>3634</v>
      </c>
      <c r="H19" s="19" vm="1745">
        <f t="shared" si="1"/>
        <v>2584</v>
      </c>
      <c r="I19" s="35"/>
      <c r="J19" s="36"/>
      <c r="K19" s="36"/>
      <c r="L19" s="36"/>
      <c r="M19" s="36"/>
      <c r="N19" s="36"/>
      <c r="O19" s="36"/>
      <c r="P19" s="36"/>
      <c r="Q19" s="36"/>
    </row>
    <row r="20" spans="1:17" s="34" customFormat="1" ht="11.25" customHeight="1" x14ac:dyDescent="0.25">
      <c r="A20" s="6" t="str" vm="1026">
        <f>CUBEMEMBER("walle RP2012",{"[Geographie].[Subdivision].&amp;[2]","[Geographie].[Commune].&amp;[14]"})</f>
        <v>Bora Bora</v>
      </c>
      <c r="B20" s="28" vm="1167">
        <f t="shared" si="1"/>
        <v>7000</v>
      </c>
      <c r="C20" s="28" vm="1565">
        <f t="shared" si="1"/>
        <v>179</v>
      </c>
      <c r="D20" s="28" vm="1538">
        <f t="shared" si="1"/>
        <v>1329</v>
      </c>
      <c r="E20" s="28" vm="1655">
        <f t="shared" si="1"/>
        <v>2070</v>
      </c>
      <c r="F20" s="28" vm="1505">
        <f t="shared" si="1"/>
        <v>1660</v>
      </c>
      <c r="G20" s="28" vm="1566">
        <f t="shared" si="1"/>
        <v>931</v>
      </c>
      <c r="H20" s="29" vm="1539">
        <f t="shared" si="1"/>
        <v>831</v>
      </c>
      <c r="I20" s="38"/>
      <c r="J20" s="39"/>
      <c r="K20" s="39"/>
      <c r="L20" s="39"/>
      <c r="M20" s="39"/>
      <c r="N20" s="39"/>
      <c r="O20" s="39"/>
      <c r="P20" s="39"/>
      <c r="Q20" s="39"/>
    </row>
    <row r="21" spans="1:17" s="34" customFormat="1" ht="11.25" customHeight="1" x14ac:dyDescent="0.25">
      <c r="A21" s="6" t="str" vm="991">
        <f>CUBEMEMBER("walle RP2012",{"[Geographie].[Subdivision].&amp;[2]","[Geographie].[Commune].&amp;[24]"})</f>
        <v>Huahine</v>
      </c>
      <c r="B21" s="28" vm="1111">
        <f t="shared" ref="B21:H49" si="2">CUBEVALUE("walle RP2012",$A$2,$A21,B$2)</f>
        <v>4706</v>
      </c>
      <c r="C21" s="28" vm="1509">
        <f t="shared" si="2"/>
        <v>183</v>
      </c>
      <c r="D21" s="28" vm="1567">
        <f t="shared" si="2"/>
        <v>1256</v>
      </c>
      <c r="E21" s="28" vm="1680">
        <f t="shared" si="2"/>
        <v>1481</v>
      </c>
      <c r="F21" s="28" vm="1656">
        <f t="shared" si="2"/>
        <v>886</v>
      </c>
      <c r="G21" s="28" vm="1515">
        <f t="shared" si="2"/>
        <v>550</v>
      </c>
      <c r="H21" s="29" vm="1568">
        <f t="shared" si="2"/>
        <v>350</v>
      </c>
      <c r="I21" s="38"/>
      <c r="J21" s="39"/>
      <c r="K21" s="39"/>
      <c r="L21" s="39"/>
      <c r="M21" s="39"/>
      <c r="N21" s="39"/>
      <c r="O21" s="39"/>
      <c r="P21" s="39"/>
      <c r="Q21" s="39"/>
    </row>
    <row r="22" spans="1:17" s="34" customFormat="1" ht="11.25" customHeight="1" x14ac:dyDescent="0.25">
      <c r="A22" s="6" t="str" vm="1010">
        <f>CUBEMEMBER("walle RP2012",{"[Geographie].[Subdivision].&amp;[2]","[Geographie].[Commune].&amp;[28]"})</f>
        <v>Maupiti</v>
      </c>
      <c r="B22" s="28" vm="1171">
        <f t="shared" si="2"/>
        <v>950</v>
      </c>
      <c r="C22" s="28" vm="1738">
        <f t="shared" si="2"/>
        <v>18</v>
      </c>
      <c r="D22" s="28" vm="1775">
        <f t="shared" si="2"/>
        <v>251</v>
      </c>
      <c r="E22" s="28" vm="1569">
        <f t="shared" si="2"/>
        <v>358</v>
      </c>
      <c r="F22" s="28" vm="1540">
        <f t="shared" si="2"/>
        <v>189</v>
      </c>
      <c r="G22" s="28" vm="1657">
        <f t="shared" si="2"/>
        <v>88</v>
      </c>
      <c r="H22" s="29" vm="1623">
        <f t="shared" si="2"/>
        <v>46</v>
      </c>
      <c r="I22" s="38"/>
      <c r="J22" s="39"/>
      <c r="K22" s="39"/>
      <c r="L22" s="39"/>
      <c r="M22" s="39"/>
      <c r="N22" s="39"/>
      <c r="O22" s="39"/>
      <c r="P22" s="39"/>
      <c r="Q22" s="39"/>
    </row>
    <row r="23" spans="1:17" s="34" customFormat="1" ht="11.25" customHeight="1" x14ac:dyDescent="0.25">
      <c r="A23" s="6" t="str" vm="1001">
        <f>CUBEMEMBER("walle RP2012",{"[Geographie].[Subdivision].&amp;[2]","[Geographie].[Commune].&amp;[45]"})</f>
        <v>Tahaa</v>
      </c>
      <c r="B23" s="28" vm="1129">
        <f t="shared" si="2"/>
        <v>3879</v>
      </c>
      <c r="C23" s="28" vm="1681">
        <f t="shared" si="2"/>
        <v>276</v>
      </c>
      <c r="D23" s="28" vm="1758">
        <f t="shared" si="2"/>
        <v>944</v>
      </c>
      <c r="E23" s="28" vm="1757">
        <f t="shared" si="2"/>
        <v>948</v>
      </c>
      <c r="F23" s="28" vm="1570">
        <f t="shared" si="2"/>
        <v>982</v>
      </c>
      <c r="G23" s="28" vm="1541">
        <f t="shared" si="2"/>
        <v>488</v>
      </c>
      <c r="H23" s="29" vm="1658">
        <f t="shared" si="2"/>
        <v>241</v>
      </c>
      <c r="I23" s="38"/>
      <c r="J23" s="39"/>
      <c r="K23" s="39"/>
      <c r="L23" s="39"/>
      <c r="M23" s="39"/>
      <c r="N23" s="39"/>
      <c r="O23" s="39"/>
      <c r="P23" s="39"/>
      <c r="Q23" s="39"/>
    </row>
    <row r="24" spans="1:17" s="34" customFormat="1" ht="11.25" customHeight="1" x14ac:dyDescent="0.25">
      <c r="A24" s="6" t="str" vm="1028">
        <f>CUBEMEMBER("walle RP2012",{"[Geographie].[Subdivision].&amp;[2]","[Geographie].[Commune].&amp;[50]"})</f>
        <v>Taputapuatea</v>
      </c>
      <c r="B24" s="28" vm="1175">
        <f t="shared" si="2"/>
        <v>3642</v>
      </c>
      <c r="C24" s="28" vm="1571">
        <f t="shared" si="2"/>
        <v>244</v>
      </c>
      <c r="D24" s="28" vm="1682">
        <f t="shared" si="2"/>
        <v>671</v>
      </c>
      <c r="E24" s="28" vm="1474">
        <f t="shared" si="2"/>
        <v>807</v>
      </c>
      <c r="F24" s="28" vm="1501">
        <f t="shared" si="2"/>
        <v>951</v>
      </c>
      <c r="G24" s="28" vm="1572">
        <f t="shared" si="2"/>
        <v>570</v>
      </c>
      <c r="H24" s="29" vm="1683">
        <f t="shared" si="2"/>
        <v>399</v>
      </c>
      <c r="I24" s="38"/>
      <c r="J24" s="39"/>
      <c r="K24" s="39"/>
      <c r="L24" s="39"/>
      <c r="M24" s="39"/>
      <c r="N24" s="39"/>
      <c r="O24" s="39"/>
      <c r="P24" s="39"/>
      <c r="Q24" s="39"/>
    </row>
    <row r="25" spans="1:17" s="34" customFormat="1" ht="11.25" customHeight="1" x14ac:dyDescent="0.25">
      <c r="A25" s="6" t="str" vm="990">
        <f>CUBEMEMBER("walle RP2012",{"[Geographie].[Subdivision].&amp;[2]","[Geographie].[Commune].&amp;[54]"})</f>
        <v>Tumaraa</v>
      </c>
      <c r="B25" s="30" vm="1078">
        <f t="shared" si="2"/>
        <v>2849</v>
      </c>
      <c r="C25" s="30" vm="1624">
        <f t="shared" si="2"/>
        <v>60</v>
      </c>
      <c r="D25" s="30" vm="1573">
        <f t="shared" si="2"/>
        <v>677</v>
      </c>
      <c r="E25" s="30" vm="1684">
        <f t="shared" si="2"/>
        <v>633</v>
      </c>
      <c r="F25" s="30" vm="1473">
        <f t="shared" si="2"/>
        <v>788</v>
      </c>
      <c r="G25" s="30" vm="1500">
        <f t="shared" si="2"/>
        <v>417</v>
      </c>
      <c r="H25" s="31" vm="1574">
        <f t="shared" si="2"/>
        <v>274</v>
      </c>
      <c r="I25" s="38"/>
      <c r="J25" s="39"/>
      <c r="K25" s="39"/>
      <c r="L25" s="39"/>
      <c r="M25" s="39"/>
      <c r="N25" s="39"/>
      <c r="O25" s="39"/>
      <c r="P25" s="39"/>
      <c r="Q25" s="39"/>
    </row>
    <row r="26" spans="1:17" s="34" customFormat="1" ht="11.25" customHeight="1" x14ac:dyDescent="0.25">
      <c r="A26" s="6" t="str" vm="1009">
        <f>CUBEMEMBER("walle RP2012",{"[Geographie].[Subdivision].&amp;[2]","[Geographie].[Commune].&amp;[58]"})</f>
        <v>Uturoa</v>
      </c>
      <c r="B26" s="28" vm="1179">
        <f t="shared" si="2"/>
        <v>2882</v>
      </c>
      <c r="C26" s="28" vm="1659">
        <f t="shared" si="2"/>
        <v>91</v>
      </c>
      <c r="D26" s="28" vm="1625">
        <f t="shared" si="2"/>
        <v>416</v>
      </c>
      <c r="E26" s="28" vm="1575">
        <f t="shared" si="2"/>
        <v>542</v>
      </c>
      <c r="F26" s="28" vm="1685">
        <f t="shared" si="2"/>
        <v>800</v>
      </c>
      <c r="G26" s="28" vm="1472">
        <f t="shared" si="2"/>
        <v>590</v>
      </c>
      <c r="H26" s="29" vm="1747">
        <f t="shared" si="2"/>
        <v>443</v>
      </c>
      <c r="I26" s="38"/>
      <c r="J26" s="39"/>
      <c r="K26" s="39"/>
      <c r="L26" s="39"/>
      <c r="M26" s="39"/>
      <c r="N26" s="39"/>
      <c r="O26" s="39"/>
      <c r="P26" s="39"/>
      <c r="Q26" s="39"/>
    </row>
    <row r="27" spans="1:17" s="37" customFormat="1" ht="11.25" customHeight="1" x14ac:dyDescent="0.25">
      <c r="A27" s="17" t="str" vm="293">
        <f>CUBEMEMBER("walle RP2012","[Geographie].[Subdivision].&amp;[3]")</f>
        <v>Marquises</v>
      </c>
      <c r="B27" s="18" vm="331">
        <f t="shared" si="2"/>
        <v>6732</v>
      </c>
      <c r="C27" s="18" vm="1542">
        <f t="shared" si="2"/>
        <v>333</v>
      </c>
      <c r="D27" s="18" vm="1660">
        <f t="shared" si="2"/>
        <v>1477</v>
      </c>
      <c r="E27" s="18" vm="1626">
        <f t="shared" si="2"/>
        <v>2031</v>
      </c>
      <c r="F27" s="18" vm="1576">
        <f t="shared" si="2"/>
        <v>1424</v>
      </c>
      <c r="G27" s="18" vm="1686">
        <f t="shared" si="2"/>
        <v>844</v>
      </c>
      <c r="H27" s="19" vm="1760">
        <f t="shared" si="2"/>
        <v>623</v>
      </c>
      <c r="I27" s="35"/>
      <c r="J27" s="36"/>
      <c r="K27" s="36"/>
      <c r="L27" s="36"/>
      <c r="M27" s="36"/>
      <c r="N27" s="36"/>
      <c r="O27" s="36"/>
      <c r="P27" s="36"/>
      <c r="Q27" s="36"/>
    </row>
    <row r="28" spans="1:17" s="34" customFormat="1" ht="11.25" customHeight="1" x14ac:dyDescent="0.25">
      <c r="A28" s="6" t="str" vm="1019">
        <f>CUBEMEMBER("walle RP2012",{"[Geographie].[Subdivision].&amp;[3]","[Geographie].[Commune].&amp;[18]"})</f>
        <v>Fatu Hiva</v>
      </c>
      <c r="B28" s="28" vm="1182">
        <f t="shared" si="2"/>
        <v>460</v>
      </c>
      <c r="C28" s="28" vm="1577">
        <f t="shared" si="2"/>
        <v>8</v>
      </c>
      <c r="D28" s="28" vm="1687">
        <f t="shared" si="2"/>
        <v>106</v>
      </c>
      <c r="E28" s="28" vm="1661">
        <f t="shared" si="2"/>
        <v>188</v>
      </c>
      <c r="F28" s="28" vm="1627">
        <f t="shared" si="2"/>
        <v>92</v>
      </c>
      <c r="G28" s="28" vm="1578">
        <f t="shared" si="2"/>
        <v>53</v>
      </c>
      <c r="H28" s="29" vm="1688">
        <f t="shared" si="2"/>
        <v>13</v>
      </c>
      <c r="I28" s="38"/>
      <c r="J28" s="39"/>
      <c r="K28" s="39"/>
      <c r="L28" s="39"/>
      <c r="M28" s="39"/>
      <c r="N28" s="39"/>
      <c r="O28" s="39"/>
      <c r="P28" s="39"/>
      <c r="Q28" s="39"/>
    </row>
    <row r="29" spans="1:17" s="34" customFormat="1" ht="11.25" customHeight="1" x14ac:dyDescent="0.25">
      <c r="A29" s="6" t="str" vm="989">
        <f>CUBEMEMBER("walle RP2012",{"[Geographie].[Subdivision].&amp;[3]","[Geographie].[Commune].&amp;[23]"})</f>
        <v>Hiva Oa</v>
      </c>
      <c r="B29" s="28" vm="1107">
        <f t="shared" si="2"/>
        <v>1634</v>
      </c>
      <c r="C29" s="28" vm="1499">
        <f t="shared" si="2"/>
        <v>85</v>
      </c>
      <c r="D29" s="28" vm="1579">
        <f t="shared" si="2"/>
        <v>386</v>
      </c>
      <c r="E29" s="28" vm="1689">
        <f t="shared" si="2"/>
        <v>364</v>
      </c>
      <c r="F29" s="28" vm="1662">
        <f t="shared" si="2"/>
        <v>376</v>
      </c>
      <c r="G29" s="28" vm="1628">
        <f t="shared" si="2"/>
        <v>215</v>
      </c>
      <c r="H29" s="29" vm="1580">
        <f t="shared" si="2"/>
        <v>208</v>
      </c>
      <c r="I29" s="38"/>
      <c r="J29" s="39"/>
      <c r="K29" s="39"/>
      <c r="L29" s="39"/>
      <c r="M29" s="39"/>
      <c r="N29" s="39"/>
      <c r="O29" s="39"/>
      <c r="P29" s="39"/>
      <c r="Q29" s="39"/>
    </row>
    <row r="30" spans="1:17" s="34" customFormat="1" ht="11.25" customHeight="1" x14ac:dyDescent="0.25">
      <c r="A30" s="6" t="str" vm="1008">
        <f>CUBEMEMBER("walle RP2012",{"[Geographie].[Subdivision].&amp;[3]","[Geographie].[Commune].&amp;[31]"})</f>
        <v>Nuku Hiva</v>
      </c>
      <c r="B30" s="28" vm="1186">
        <f t="shared" si="2"/>
        <v>2151</v>
      </c>
      <c r="C30" s="28" vm="1736">
        <f t="shared" si="2"/>
        <v>92</v>
      </c>
      <c r="D30" s="28" vm="1776">
        <f t="shared" si="2"/>
        <v>413</v>
      </c>
      <c r="E30" s="28" vm="1581">
        <f t="shared" si="2"/>
        <v>596</v>
      </c>
      <c r="F30" s="28" vm="1690">
        <f t="shared" si="2"/>
        <v>480</v>
      </c>
      <c r="G30" s="28" vm="1737">
        <f t="shared" si="2"/>
        <v>319</v>
      </c>
      <c r="H30" s="29" vm="1629">
        <f t="shared" si="2"/>
        <v>251</v>
      </c>
      <c r="I30" s="38"/>
      <c r="J30" s="39"/>
      <c r="K30" s="39"/>
      <c r="L30" s="39"/>
      <c r="M30" s="39"/>
      <c r="N30" s="39"/>
      <c r="O30" s="39"/>
      <c r="P30" s="39"/>
      <c r="Q30" s="39"/>
    </row>
    <row r="31" spans="1:17" s="34" customFormat="1" ht="11.25" customHeight="1" x14ac:dyDescent="0.25">
      <c r="A31" s="6" t="str" vm="1000">
        <f>CUBEMEMBER("walle RP2012",{"[Geographie].[Subdivision].&amp;[3]","[Geographie].[Commune].&amp;[46]"})</f>
        <v>Tahuata</v>
      </c>
      <c r="B31" s="28" vm="1126">
        <f t="shared" si="2"/>
        <v>507</v>
      </c>
      <c r="C31" s="28" vm="1691">
        <f t="shared" si="2"/>
        <v>32</v>
      </c>
      <c r="D31" s="28" vm="1663">
        <f t="shared" si="2"/>
        <v>145</v>
      </c>
      <c r="E31" s="28" vm="1766">
        <f t="shared" si="2"/>
        <v>186</v>
      </c>
      <c r="F31" s="28" vm="1582">
        <f t="shared" si="2"/>
        <v>82</v>
      </c>
      <c r="G31" s="28" vm="1692">
        <f t="shared" si="2"/>
        <v>36</v>
      </c>
      <c r="H31" s="29" vm="1767">
        <f t="shared" si="2"/>
        <v>26</v>
      </c>
      <c r="I31" s="38"/>
      <c r="J31" s="39"/>
      <c r="K31" s="39"/>
      <c r="L31" s="39"/>
      <c r="M31" s="39"/>
      <c r="N31" s="39"/>
      <c r="O31" s="39"/>
      <c r="P31" s="39"/>
      <c r="Q31" s="39"/>
    </row>
    <row r="32" spans="1:17" s="34" customFormat="1" ht="11.25" customHeight="1" x14ac:dyDescent="0.25">
      <c r="A32" s="6" t="str" vm="1022">
        <f>CUBEMEMBER("walle RP2012",{"[Geographie].[Subdivision].&amp;[3]","[Geographie].[Commune].&amp;[56]"})</f>
        <v>Ua Huka</v>
      </c>
      <c r="B32" s="28" vm="1190">
        <f t="shared" si="2"/>
        <v>459</v>
      </c>
      <c r="C32" s="28" vm="1583">
        <f t="shared" si="2"/>
        <v>13</v>
      </c>
      <c r="D32" s="28" vm="1693">
        <f t="shared" si="2"/>
        <v>131</v>
      </c>
      <c r="E32" s="28" vm="1664">
        <f t="shared" si="2"/>
        <v>175</v>
      </c>
      <c r="F32" s="28" vm="1498">
        <f t="shared" si="2"/>
        <v>73</v>
      </c>
      <c r="G32" s="28" vm="1584">
        <f t="shared" si="2"/>
        <v>53</v>
      </c>
      <c r="H32" s="29" vm="1694">
        <f t="shared" si="2"/>
        <v>14</v>
      </c>
      <c r="I32" s="38"/>
      <c r="J32" s="39"/>
      <c r="K32" s="39"/>
      <c r="L32" s="39"/>
      <c r="M32" s="39"/>
      <c r="N32" s="39"/>
      <c r="O32" s="39"/>
      <c r="P32" s="39"/>
      <c r="Q32" s="39"/>
    </row>
    <row r="33" spans="1:17" s="34" customFormat="1" ht="11.25" customHeight="1" x14ac:dyDescent="0.25">
      <c r="A33" s="6" t="str" vm="988">
        <f>CUBEMEMBER("walle RP2012",{"[Geographie].[Subdivision].&amp;[3]","[Geographie].[Commune].&amp;[57]"})</f>
        <v>Ua Pou</v>
      </c>
      <c r="B33" s="28" vm="1075">
        <f t="shared" si="2"/>
        <v>1521</v>
      </c>
      <c r="C33" s="28" vm="1630">
        <f t="shared" si="2"/>
        <v>103</v>
      </c>
      <c r="D33" s="28" vm="1585">
        <f t="shared" si="2"/>
        <v>296</v>
      </c>
      <c r="E33" s="28" vm="1695">
        <f t="shared" si="2"/>
        <v>522</v>
      </c>
      <c r="F33" s="28" vm="1665">
        <f t="shared" si="2"/>
        <v>321</v>
      </c>
      <c r="G33" s="28" vm="1497">
        <f t="shared" si="2"/>
        <v>168</v>
      </c>
      <c r="H33" s="29" vm="1586">
        <f t="shared" si="2"/>
        <v>111</v>
      </c>
      <c r="I33" s="38"/>
      <c r="J33" s="39"/>
      <c r="K33" s="39"/>
      <c r="L33" s="39"/>
      <c r="M33" s="39"/>
      <c r="N33" s="39"/>
      <c r="O33" s="39"/>
      <c r="P33" s="39"/>
      <c r="Q33" s="39"/>
    </row>
    <row r="34" spans="1:17" s="37" customFormat="1" ht="11.25" customHeight="1" x14ac:dyDescent="0.25">
      <c r="A34" s="17" t="str" vm="299">
        <f>CUBEMEMBER("walle RP2012","[Geographie].[Subdivision].&amp;[4]")</f>
        <v>Australes</v>
      </c>
      <c r="B34" s="18" vm="458">
        <f t="shared" si="2"/>
        <v>4969</v>
      </c>
      <c r="C34" s="18" vm="1740">
        <f t="shared" si="2"/>
        <v>262</v>
      </c>
      <c r="D34" s="18" vm="1631">
        <f t="shared" si="2"/>
        <v>1413</v>
      </c>
      <c r="E34" s="18" vm="1587">
        <f t="shared" si="2"/>
        <v>1501</v>
      </c>
      <c r="F34" s="18" vm="1696">
        <f t="shared" si="2"/>
        <v>703</v>
      </c>
      <c r="G34" s="18" vm="1666">
        <f t="shared" si="2"/>
        <v>701</v>
      </c>
      <c r="H34" s="19" vm="1748">
        <f t="shared" si="2"/>
        <v>389</v>
      </c>
      <c r="I34" s="35"/>
      <c r="J34" s="36"/>
      <c r="K34" s="36"/>
      <c r="L34" s="36"/>
      <c r="M34" s="36"/>
      <c r="N34" s="36"/>
      <c r="O34" s="36"/>
      <c r="P34" s="36"/>
      <c r="Q34" s="36"/>
    </row>
    <row r="35" spans="1:17" s="34" customFormat="1" ht="11.25" customHeight="1" x14ac:dyDescent="0.25">
      <c r="A35" s="6" t="str" vm="1015">
        <f>CUBEMEMBER("walle RP2012",{"[Geographie].[Subdivision].&amp;[4]","[Geographie].[Commune].&amp;[39]"})</f>
        <v>Raivavae</v>
      </c>
      <c r="B35" s="30" vm="1092">
        <f t="shared" si="2"/>
        <v>740</v>
      </c>
      <c r="C35" s="30" vm="1697">
        <f t="shared" si="2"/>
        <v>60</v>
      </c>
      <c r="D35" s="30" vm="1744">
        <f t="shared" si="2"/>
        <v>204</v>
      </c>
      <c r="E35" s="30" vm="1632">
        <f t="shared" si="2"/>
        <v>231</v>
      </c>
      <c r="F35" s="30" vm="1588">
        <f t="shared" si="2"/>
        <v>84</v>
      </c>
      <c r="G35" s="30" vm="1698">
        <f t="shared" si="2"/>
        <v>99</v>
      </c>
      <c r="H35" s="31" vm="1667">
        <f t="shared" si="2"/>
        <v>62</v>
      </c>
      <c r="I35" s="38"/>
      <c r="J35" s="39"/>
      <c r="K35" s="39"/>
      <c r="L35" s="39"/>
      <c r="M35" s="39"/>
      <c r="N35" s="39"/>
      <c r="O35" s="39"/>
      <c r="P35" s="39"/>
      <c r="Q35" s="39"/>
    </row>
    <row r="36" spans="1:17" s="34" customFormat="1" ht="11.25" customHeight="1" x14ac:dyDescent="0.25">
      <c r="A36" s="6" t="str" vm="1025">
        <f>CUBEMEMBER("walle RP2012",{"[Geographie].[Subdivision].&amp;[4]","[Geographie].[Commune].&amp;[41]"})</f>
        <v>Rapa</v>
      </c>
      <c r="B36" s="28" vm="1195">
        <f t="shared" si="2"/>
        <v>368</v>
      </c>
      <c r="C36" s="28" vm="1589">
        <f t="shared" si="2"/>
        <v>16</v>
      </c>
      <c r="D36" s="28" vm="1699">
        <f t="shared" si="2"/>
        <v>96</v>
      </c>
      <c r="E36" s="28" vm="1471">
        <f t="shared" si="2"/>
        <v>142</v>
      </c>
      <c r="F36" s="28" vm="1633">
        <f t="shared" si="2"/>
        <v>42</v>
      </c>
      <c r="G36" s="28" vm="1590">
        <f t="shared" si="2"/>
        <v>56</v>
      </c>
      <c r="H36" s="29" vm="1700">
        <f t="shared" si="2"/>
        <v>16</v>
      </c>
      <c r="I36" s="38"/>
      <c r="J36" s="39"/>
      <c r="K36" s="39"/>
      <c r="L36" s="39"/>
      <c r="M36" s="39"/>
      <c r="N36" s="39"/>
      <c r="O36" s="39"/>
      <c r="P36" s="39"/>
      <c r="Q36" s="39"/>
    </row>
    <row r="37" spans="1:17" s="34" customFormat="1" ht="11.25" customHeight="1" x14ac:dyDescent="0.25">
      <c r="A37" s="6" t="str" vm="987">
        <f>CUBEMEMBER("walle RP2012",{"[Geographie].[Subdivision].&amp;[4]","[Geographie].[Commune].&amp;[43]"})</f>
        <v>Rimatara</v>
      </c>
      <c r="B37" s="28" vm="1104">
        <f t="shared" si="2"/>
        <v>616</v>
      </c>
      <c r="C37" s="28" vm="1496">
        <f t="shared" si="2"/>
        <v>26</v>
      </c>
      <c r="D37" s="28" vm="1591">
        <f t="shared" si="2"/>
        <v>227</v>
      </c>
      <c r="E37" s="28" vm="1701">
        <f t="shared" si="2"/>
        <v>161</v>
      </c>
      <c r="F37" s="28" vm="1470">
        <f t="shared" si="2"/>
        <v>92</v>
      </c>
      <c r="G37" s="28" vm="1634">
        <f t="shared" si="2"/>
        <v>77</v>
      </c>
      <c r="H37" s="29" vm="1592">
        <f t="shared" si="2"/>
        <v>33</v>
      </c>
      <c r="I37" s="38"/>
      <c r="J37" s="39"/>
      <c r="K37" s="39"/>
      <c r="L37" s="39"/>
      <c r="M37" s="39"/>
      <c r="N37" s="39"/>
      <c r="O37" s="39"/>
      <c r="P37" s="39"/>
      <c r="Q37" s="39"/>
    </row>
    <row r="38" spans="1:17" s="34" customFormat="1" ht="11.25" customHeight="1" x14ac:dyDescent="0.25">
      <c r="A38" s="6" t="str" vm="1007">
        <f>CUBEMEMBER("walle RP2012",{"[Geographie].[Subdivision].&amp;[4]","[Geographie].[Commune].&amp;[44]"})</f>
        <v>Rurutu</v>
      </c>
      <c r="B38" s="28" vm="1199">
        <f t="shared" si="2"/>
        <v>1669</v>
      </c>
      <c r="C38" s="28" vm="1668">
        <f t="shared" si="2"/>
        <v>100</v>
      </c>
      <c r="D38" s="28" vm="1777">
        <f t="shared" si="2"/>
        <v>494</v>
      </c>
      <c r="E38" s="28" vm="1593">
        <f t="shared" si="2"/>
        <v>473</v>
      </c>
      <c r="F38" s="28" vm="1702">
        <f t="shared" si="2"/>
        <v>214</v>
      </c>
      <c r="G38" s="28" vm="1483">
        <f t="shared" si="2"/>
        <v>259</v>
      </c>
      <c r="H38" s="29" vm="1635">
        <f t="shared" si="2"/>
        <v>129</v>
      </c>
      <c r="I38" s="38"/>
      <c r="J38" s="39"/>
      <c r="K38" s="39"/>
      <c r="L38" s="39"/>
      <c r="M38" s="39"/>
      <c r="N38" s="39"/>
      <c r="O38" s="39"/>
      <c r="P38" s="39"/>
      <c r="Q38" s="39"/>
    </row>
    <row r="39" spans="1:17" s="34" customFormat="1" ht="11.25" customHeight="1" x14ac:dyDescent="0.25">
      <c r="A39" s="6" t="str" vm="999">
        <f>CUBEMEMBER("walle RP2012",{"[Geographie].[Subdivision].&amp;[4]","[Geographie].[Commune].&amp;[53]"})</f>
        <v>Tubuai</v>
      </c>
      <c r="B39" s="28" vm="1122">
        <f t="shared" si="2"/>
        <v>1576</v>
      </c>
      <c r="C39" s="28" vm="1703">
        <f t="shared" si="2"/>
        <v>60</v>
      </c>
      <c r="D39" s="28" vm="1669">
        <f t="shared" si="2"/>
        <v>392</v>
      </c>
      <c r="E39" s="28" vm="1755">
        <f t="shared" si="2"/>
        <v>494</v>
      </c>
      <c r="F39" s="28" vm="1594">
        <f t="shared" si="2"/>
        <v>271</v>
      </c>
      <c r="G39" s="28" vm="1704">
        <f t="shared" si="2"/>
        <v>210</v>
      </c>
      <c r="H39" s="29" vm="1756">
        <f t="shared" si="2"/>
        <v>149</v>
      </c>
      <c r="I39" s="38"/>
      <c r="J39" s="39"/>
      <c r="K39" s="39"/>
      <c r="L39" s="39"/>
      <c r="M39" s="39"/>
      <c r="N39" s="39"/>
      <c r="O39" s="39"/>
      <c r="P39" s="39"/>
      <c r="Q39" s="39"/>
    </row>
    <row r="40" spans="1:17" s="37" customFormat="1" ht="11.25" customHeight="1" x14ac:dyDescent="0.25">
      <c r="A40" s="17" t="str" vm="312">
        <f>CUBEMEMBER("walle RP2012","[Geographie].[Subdivision].&amp;[5]")</f>
        <v>Tuamotu-Gambier</v>
      </c>
      <c r="B40" s="18" vm="547">
        <f t="shared" si="2"/>
        <v>12427</v>
      </c>
      <c r="C40" s="18" vm="1595">
        <f t="shared" si="2"/>
        <v>610</v>
      </c>
      <c r="D40" s="18" vm="1705">
        <f t="shared" si="2"/>
        <v>2970</v>
      </c>
      <c r="E40" s="18" vm="1670">
        <f t="shared" si="2"/>
        <v>4169</v>
      </c>
      <c r="F40" s="18" vm="1495">
        <f t="shared" si="2"/>
        <v>2322</v>
      </c>
      <c r="G40" s="18" vm="1596">
        <f t="shared" si="2"/>
        <v>1496</v>
      </c>
      <c r="H40" s="19" vm="1706">
        <f t="shared" si="2"/>
        <v>860</v>
      </c>
      <c r="I40" s="35"/>
      <c r="J40" s="36"/>
      <c r="K40" s="36"/>
      <c r="L40" s="36"/>
      <c r="M40" s="36"/>
      <c r="N40" s="36"/>
      <c r="O40" s="36"/>
      <c r="P40" s="36"/>
      <c r="Q40" s="36"/>
    </row>
    <row r="41" spans="1:17" s="34" customFormat="1" ht="11.25" customHeight="1" x14ac:dyDescent="0.25">
      <c r="A41" s="6" t="str" vm="986">
        <f>CUBEMEMBER("walle RP2012",{"[Geographie].[Subdivision].&amp;[5]","[Geographie].[Commune].&amp;[11]"})</f>
        <v>Anaa</v>
      </c>
      <c r="B41" s="28" vm="1071">
        <f t="shared" si="2"/>
        <v>653</v>
      </c>
      <c r="C41" s="28" vm="1636">
        <f t="shared" si="2"/>
        <v>39</v>
      </c>
      <c r="D41" s="28" vm="1597">
        <f t="shared" si="2"/>
        <v>172</v>
      </c>
      <c r="E41" s="28" vm="1707">
        <f t="shared" si="2"/>
        <v>206</v>
      </c>
      <c r="F41" s="28" vm="1671">
        <f t="shared" si="2"/>
        <v>144</v>
      </c>
      <c r="G41" s="28" vm="1494">
        <f t="shared" si="2"/>
        <v>65</v>
      </c>
      <c r="H41" s="29" vm="1598">
        <f t="shared" si="2"/>
        <v>27</v>
      </c>
      <c r="I41" s="38"/>
      <c r="J41" s="39"/>
      <c r="K41" s="39"/>
      <c r="L41" s="39"/>
      <c r="M41" s="39"/>
      <c r="N41" s="39"/>
      <c r="O41" s="39"/>
      <c r="P41" s="39"/>
      <c r="Q41" s="39"/>
    </row>
    <row r="42" spans="1:17" s="34" customFormat="1" ht="11.25" customHeight="1" x14ac:dyDescent="0.25">
      <c r="A42" s="6" t="str" vm="1006">
        <f>CUBEMEMBER("walle RP2012",{"[Geographie].[Subdivision].&amp;[5]","[Geographie].[Commune].&amp;[13]"})</f>
        <v>Arutua</v>
      </c>
      <c r="B42" s="28" vm="1204">
        <f t="shared" si="2"/>
        <v>1131</v>
      </c>
      <c r="C42" s="28" vm="1739">
        <f t="shared" si="2"/>
        <v>40</v>
      </c>
      <c r="D42" s="28" vm="1637">
        <f t="shared" si="2"/>
        <v>300</v>
      </c>
      <c r="E42" s="28" vm="1599">
        <f t="shared" si="2"/>
        <v>479</v>
      </c>
      <c r="F42" s="28" vm="1708">
        <f t="shared" si="2"/>
        <v>165</v>
      </c>
      <c r="G42" s="28" vm="1672">
        <f t="shared" si="2"/>
        <v>112</v>
      </c>
      <c r="H42" s="29" vm="1749">
        <f t="shared" si="2"/>
        <v>35</v>
      </c>
      <c r="I42" s="38"/>
      <c r="J42" s="39"/>
      <c r="K42" s="39"/>
      <c r="L42" s="39"/>
      <c r="M42" s="39"/>
      <c r="N42" s="39"/>
      <c r="O42" s="39"/>
      <c r="P42" s="39"/>
      <c r="Q42" s="39"/>
    </row>
    <row r="43" spans="1:17" s="34" customFormat="1" ht="11.25" customHeight="1" x14ac:dyDescent="0.25">
      <c r="A43" s="6" t="str" vm="1014">
        <f>CUBEMEMBER("walle RP2012",{"[Geographie].[Subdivision].&amp;[5]","[Geographie].[Commune].&amp;[16]"})</f>
        <v>Fakarava</v>
      </c>
      <c r="B43" s="28" vm="1089">
        <f t="shared" si="2"/>
        <v>1201</v>
      </c>
      <c r="C43" s="28" vm="1709">
        <f t="shared" si="2"/>
        <v>71</v>
      </c>
      <c r="D43" s="28" vm="1759">
        <f t="shared" si="2"/>
        <v>330</v>
      </c>
      <c r="E43" s="28" vm="1638">
        <f t="shared" si="2"/>
        <v>398</v>
      </c>
      <c r="F43" s="28" vm="1600">
        <f t="shared" si="2"/>
        <v>198</v>
      </c>
      <c r="G43" s="28" vm="1710">
        <f t="shared" si="2"/>
        <v>130</v>
      </c>
      <c r="H43" s="29" vm="1673">
        <f t="shared" si="2"/>
        <v>74</v>
      </c>
      <c r="I43" s="38"/>
      <c r="J43" s="39"/>
      <c r="K43" s="39"/>
      <c r="L43" s="39"/>
      <c r="M43" s="39"/>
      <c r="N43" s="39"/>
      <c r="O43" s="39"/>
      <c r="P43" s="39"/>
      <c r="Q43" s="39"/>
    </row>
    <row r="44" spans="1:17" s="34" customFormat="1" ht="11.25" customHeight="1" x14ac:dyDescent="0.25">
      <c r="A44" s="6" t="str" vm="1018">
        <f>CUBEMEMBER("walle RP2012",{"[Geographie].[Subdivision].&amp;[5]","[Geographie].[Commune].&amp;[17]"})</f>
        <v>Fangatau</v>
      </c>
      <c r="B44" s="28" vm="1208">
        <f t="shared" si="2"/>
        <v>232</v>
      </c>
      <c r="C44" s="28" vm="1601">
        <f t="shared" si="2"/>
        <v>19</v>
      </c>
      <c r="D44" s="28" vm="1711">
        <f t="shared" si="2"/>
        <v>69</v>
      </c>
      <c r="E44" s="28" vm="1469">
        <f t="shared" si="2"/>
        <v>65</v>
      </c>
      <c r="F44" s="28" vm="1639">
        <f t="shared" si="2"/>
        <v>36</v>
      </c>
      <c r="G44" s="28" vm="1602">
        <f t="shared" si="2"/>
        <v>36</v>
      </c>
      <c r="H44" s="29" vm="1712">
        <f t="shared" si="2"/>
        <v>7</v>
      </c>
      <c r="I44" s="38"/>
      <c r="J44" s="39"/>
      <c r="K44" s="39"/>
      <c r="L44" s="39"/>
      <c r="M44" s="39"/>
      <c r="N44" s="39"/>
      <c r="O44" s="39"/>
      <c r="P44" s="39"/>
      <c r="Q44" s="39"/>
    </row>
    <row r="45" spans="1:17" s="34" customFormat="1" ht="11.25" customHeight="1" x14ac:dyDescent="0.25">
      <c r="A45" s="6" t="str" vm="985">
        <f>CUBEMEMBER("walle RP2012",{"[Geographie].[Subdivision].&amp;[5]","[Geographie].[Commune].&amp;[19]"})</f>
        <v>Gambier</v>
      </c>
      <c r="B45" s="30" vm="1068">
        <f t="shared" si="2"/>
        <v>1052</v>
      </c>
      <c r="C45" s="30" vm="1493">
        <f t="shared" si="2"/>
        <v>50</v>
      </c>
      <c r="D45" s="30" vm="1603">
        <f t="shared" si="2"/>
        <v>246</v>
      </c>
      <c r="E45" s="30" vm="1713">
        <f t="shared" si="2"/>
        <v>348</v>
      </c>
      <c r="F45" s="30" vm="1674">
        <f t="shared" si="2"/>
        <v>229</v>
      </c>
      <c r="G45" s="30" vm="1640">
        <f t="shared" si="2"/>
        <v>116</v>
      </c>
      <c r="H45" s="31" vm="1604">
        <f t="shared" si="2"/>
        <v>63</v>
      </c>
      <c r="I45" s="38"/>
      <c r="J45" s="39"/>
      <c r="K45" s="39"/>
      <c r="L45" s="39"/>
      <c r="M45" s="39"/>
      <c r="N45" s="39"/>
      <c r="O45" s="39"/>
      <c r="P45" s="39"/>
      <c r="Q45" s="39"/>
    </row>
    <row r="46" spans="1:17" s="34" customFormat="1" ht="11.25" customHeight="1" x14ac:dyDescent="0.25">
      <c r="A46" s="6" t="str" vm="1005">
        <f>CUBEMEMBER("walle RP2012",{"[Geographie].[Subdivision].&amp;[5]","[Geographie].[Commune].&amp;[20]"})</f>
        <v>Hao</v>
      </c>
      <c r="B46" s="28" vm="1212">
        <f t="shared" si="2"/>
        <v>942</v>
      </c>
      <c r="C46" s="28" vm="1734">
        <f t="shared" si="2"/>
        <v>32</v>
      </c>
      <c r="D46" s="28" vm="1778">
        <f t="shared" si="2"/>
        <v>219</v>
      </c>
      <c r="E46" s="28" vm="1605">
        <f t="shared" si="2"/>
        <v>221</v>
      </c>
      <c r="F46" s="28" vm="1714">
        <f t="shared" si="2"/>
        <v>250</v>
      </c>
      <c r="G46" s="28" vm="1735">
        <f t="shared" si="2"/>
        <v>125</v>
      </c>
      <c r="H46" s="29" vm="1641">
        <f t="shared" si="2"/>
        <v>95</v>
      </c>
      <c r="I46" s="38"/>
      <c r="J46" s="39"/>
      <c r="K46" s="39"/>
      <c r="L46" s="39"/>
      <c r="M46" s="39"/>
      <c r="N46" s="39"/>
      <c r="O46" s="39"/>
      <c r="P46" s="39"/>
      <c r="Q46" s="39"/>
    </row>
    <row r="47" spans="1:17" s="34" customFormat="1" ht="11.25" customHeight="1" x14ac:dyDescent="0.25">
      <c r="A47" s="6" t="str" vm="998">
        <f>CUBEMEMBER("walle RP2012",{"[Geographie].[Subdivision].&amp;[5]","[Geographie].[Commune].&amp;[21]"})</f>
        <v>Hikueru</v>
      </c>
      <c r="B47" s="28" vm="1236">
        <f t="shared" si="2"/>
        <v>176</v>
      </c>
      <c r="C47" s="28" vm="1715">
        <f t="shared" si="2"/>
        <v>15</v>
      </c>
      <c r="D47" s="28" vm="1764">
        <f t="shared" si="2"/>
        <v>41</v>
      </c>
      <c r="E47" s="28" vm="1763">
        <f t="shared" si="2"/>
        <v>59</v>
      </c>
      <c r="F47" s="28" vm="1606">
        <f t="shared" si="2"/>
        <v>31</v>
      </c>
      <c r="G47" s="28" vm="1716">
        <f t="shared" si="2"/>
        <v>17</v>
      </c>
      <c r="H47" s="29" vm="1765">
        <f t="shared" si="2"/>
        <v>13</v>
      </c>
      <c r="I47" s="38"/>
      <c r="J47" s="39"/>
      <c r="K47" s="39"/>
      <c r="L47" s="39"/>
      <c r="M47" s="39"/>
      <c r="N47" s="39"/>
      <c r="O47" s="39"/>
      <c r="P47" s="39"/>
      <c r="Q47" s="39"/>
    </row>
    <row r="48" spans="1:17" s="34" customFormat="1" ht="11.25" customHeight="1" x14ac:dyDescent="0.25">
      <c r="A48" s="6" t="str" vm="1021">
        <f>CUBEMEMBER("walle RP2012",{"[Geographie].[Subdivision].&amp;[5]","[Geographie].[Commune].&amp;[26]"})</f>
        <v>Makemo</v>
      </c>
      <c r="B48" s="28" vm="1216">
        <f t="shared" si="2"/>
        <v>1118</v>
      </c>
      <c r="C48" s="28" vm="1607">
        <f t="shared" si="2"/>
        <v>83</v>
      </c>
      <c r="D48" s="28" vm="1717">
        <f t="shared" si="2"/>
        <v>276</v>
      </c>
      <c r="E48" s="28" vm="1468">
        <f t="shared" si="2"/>
        <v>339</v>
      </c>
      <c r="F48" s="28" vm="1492">
        <f t="shared" si="2"/>
        <v>200</v>
      </c>
      <c r="G48" s="28" vm="1608">
        <f t="shared" si="2"/>
        <v>123</v>
      </c>
      <c r="H48" s="29" vm="1718">
        <f t="shared" si="2"/>
        <v>97</v>
      </c>
      <c r="I48" s="38"/>
      <c r="J48" s="39"/>
      <c r="K48" s="39"/>
      <c r="L48" s="39"/>
      <c r="M48" s="39"/>
      <c r="N48" s="39"/>
      <c r="O48" s="39"/>
      <c r="P48" s="39"/>
      <c r="Q48" s="39"/>
    </row>
    <row r="49" spans="1:17" s="34" customFormat="1" ht="11.25" customHeight="1" x14ac:dyDescent="0.25">
      <c r="A49" s="6" t="str" vm="984">
        <f>CUBEMEMBER("walle RP2012",{"[Geographie].[Subdivision].&amp;[5]","[Geographie].[Commune].&amp;[27]"})</f>
        <v>Manihi</v>
      </c>
      <c r="B49" s="28" vm="1064">
        <f t="shared" si="2"/>
        <v>958</v>
      </c>
      <c r="C49" s="28" vm="1642">
        <f t="shared" si="2"/>
        <v>38</v>
      </c>
      <c r="D49" s="28" vm="1609">
        <f t="shared" si="2"/>
        <v>208</v>
      </c>
      <c r="E49" s="28" vm="1719">
        <f t="shared" ref="C49:H57" si="3">CUBEVALUE("walle RP2012",$A$2,$A49,E$2)</f>
        <v>357</v>
      </c>
      <c r="F49" s="28" vm="1467">
        <f t="shared" si="3"/>
        <v>157</v>
      </c>
      <c r="G49" s="28" vm="1491">
        <f t="shared" si="3"/>
        <v>131</v>
      </c>
      <c r="H49" s="29" vm="1610">
        <f t="shared" si="3"/>
        <v>67</v>
      </c>
      <c r="I49" s="38"/>
      <c r="J49" s="39"/>
      <c r="K49" s="39"/>
      <c r="L49" s="39"/>
      <c r="M49" s="39"/>
      <c r="N49" s="39"/>
      <c r="O49" s="39"/>
      <c r="P49" s="39"/>
      <c r="Q49" s="39"/>
    </row>
    <row r="50" spans="1:17" s="34" customFormat="1" ht="11.25" customHeight="1" x14ac:dyDescent="0.25">
      <c r="A50" s="6" t="str" vm="1004">
        <f>CUBEMEMBER("walle RP2012",{"[Geographie].[Subdivision].&amp;[5]","[Geographie].[Commune].&amp;[30]"})</f>
        <v>Napuka</v>
      </c>
      <c r="B50" s="28" vm="1220">
        <f t="shared" ref="B50:B57" si="4">CUBEVALUE("walle RP2012",$A$2,$A50,B$2)</f>
        <v>245</v>
      </c>
      <c r="C50" s="28" vm="1741">
        <f t="shared" si="3"/>
        <v>21</v>
      </c>
      <c r="D50" s="28" vm="1643">
        <f t="shared" si="3"/>
        <v>90</v>
      </c>
      <c r="E50" s="28" vm="1611">
        <f t="shared" si="3"/>
        <v>55</v>
      </c>
      <c r="F50" s="28" vm="1720">
        <f t="shared" si="3"/>
        <v>56</v>
      </c>
      <c r="G50" s="28" vm="1466">
        <f t="shared" si="3"/>
        <v>14</v>
      </c>
      <c r="H50" s="29" vm="1750">
        <f t="shared" si="3"/>
        <v>9</v>
      </c>
      <c r="I50" s="38"/>
      <c r="J50" s="39"/>
      <c r="K50" s="39"/>
      <c r="L50" s="39"/>
      <c r="M50" s="39"/>
      <c r="N50" s="39"/>
      <c r="O50" s="39"/>
      <c r="P50" s="39"/>
      <c r="Q50" s="39"/>
    </row>
    <row r="51" spans="1:17" s="34" customFormat="1" ht="11.25" customHeight="1" x14ac:dyDescent="0.25">
      <c r="A51" s="6" t="str" vm="1013">
        <f>CUBEMEMBER("walle RP2012",{"[Geographie].[Subdivision].&amp;[5]","[Geographie].[Commune].&amp;[32]"})</f>
        <v>Nukutavake</v>
      </c>
      <c r="B51" s="28" vm="1062">
        <f t="shared" si="4"/>
        <v>247</v>
      </c>
      <c r="C51" s="28" vm="1721">
        <f t="shared" si="3"/>
        <v>17</v>
      </c>
      <c r="D51" s="28" vm="1742">
        <f t="shared" si="3"/>
        <v>52</v>
      </c>
      <c r="E51" s="28" vm="1644">
        <f t="shared" si="3"/>
        <v>113</v>
      </c>
      <c r="F51" s="28" vm="1612">
        <f t="shared" si="3"/>
        <v>43</v>
      </c>
      <c r="G51" s="28" vm="1722">
        <f t="shared" si="3"/>
        <v>11</v>
      </c>
      <c r="H51" s="29" vm="1743">
        <f t="shared" si="3"/>
        <v>11</v>
      </c>
      <c r="I51" s="38"/>
      <c r="J51" s="39"/>
      <c r="K51" s="39"/>
      <c r="L51" s="39"/>
      <c r="M51" s="39"/>
      <c r="N51" s="39"/>
      <c r="O51" s="39"/>
      <c r="P51" s="39"/>
      <c r="Q51" s="39"/>
    </row>
    <row r="52" spans="1:17" s="40" customFormat="1" ht="11.25" customHeight="1" x14ac:dyDescent="0.25">
      <c r="A52" s="6" t="str" vm="1024">
        <f>CUBEMEMBER("walle RP2012",{"[Geographie].[Subdivision].&amp;[5]","[Geographie].[Commune].&amp;[37]"})</f>
        <v>Pukapuka</v>
      </c>
      <c r="B52" s="28" vm="1224">
        <f t="shared" si="4"/>
        <v>115</v>
      </c>
      <c r="C52" s="28" vm="1613">
        <f t="shared" si="3"/>
        <v>10</v>
      </c>
      <c r="D52" s="28" vm="1723">
        <f t="shared" si="3"/>
        <v>36</v>
      </c>
      <c r="E52" s="28" vm="1465">
        <f t="shared" si="3"/>
        <v>27</v>
      </c>
      <c r="F52" s="28" vm="1490">
        <f t="shared" si="3"/>
        <v>27</v>
      </c>
      <c r="G52" s="28" vm="1614">
        <f t="shared" si="3"/>
        <v>11</v>
      </c>
      <c r="H52" s="29" vm="1724">
        <f t="shared" si="3"/>
        <v>4</v>
      </c>
      <c r="I52" s="38"/>
      <c r="J52" s="39"/>
      <c r="K52" s="39"/>
      <c r="L52" s="39"/>
      <c r="M52" s="39"/>
      <c r="N52" s="39"/>
      <c r="O52" s="39"/>
      <c r="P52" s="39"/>
      <c r="Q52" s="39"/>
    </row>
    <row r="53" spans="1:17" s="40" customFormat="1" ht="11.25" customHeight="1" x14ac:dyDescent="0.25">
      <c r="A53" s="6" t="str" vm="983">
        <f>CUBEMEMBER("walle RP2012",{"[Geographie].[Subdivision].&amp;[5]","[Geographie].[Commune].&amp;[40]"})</f>
        <v>Rangiroa</v>
      </c>
      <c r="B53" s="28" vm="1244">
        <f t="shared" si="4"/>
        <v>2557</v>
      </c>
      <c r="C53" s="28" vm="1645">
        <f t="shared" si="3"/>
        <v>67</v>
      </c>
      <c r="D53" s="28" vm="1615">
        <f t="shared" si="3"/>
        <v>506</v>
      </c>
      <c r="E53" s="28" vm="1725">
        <f t="shared" si="3"/>
        <v>869</v>
      </c>
      <c r="F53" s="28" vm="1464">
        <f t="shared" si="3"/>
        <v>442</v>
      </c>
      <c r="G53" s="28" vm="1489">
        <f t="shared" si="3"/>
        <v>390</v>
      </c>
      <c r="H53" s="29" vm="1616">
        <f t="shared" si="3"/>
        <v>283</v>
      </c>
      <c r="I53" s="38"/>
      <c r="J53" s="39"/>
      <c r="K53" s="39"/>
      <c r="L53" s="39"/>
      <c r="M53" s="39"/>
      <c r="N53" s="39"/>
      <c r="O53" s="39"/>
      <c r="P53" s="39"/>
      <c r="Q53" s="39"/>
    </row>
    <row r="54" spans="1:17" s="40" customFormat="1" ht="11.25" customHeight="1" x14ac:dyDescent="0.25">
      <c r="A54" s="6" t="str" vm="1003">
        <f>CUBEMEMBER("walle RP2012",{"[Geographie].[Subdivision].&amp;[5]","[Geographie].[Commune].&amp;[42]"})</f>
        <v>Reao</v>
      </c>
      <c r="B54" s="28" vm="1228">
        <f t="shared" si="4"/>
        <v>444</v>
      </c>
      <c r="C54" s="28" vm="1732">
        <f t="shared" si="3"/>
        <v>21</v>
      </c>
      <c r="D54" s="28" vm="1779">
        <f t="shared" si="3"/>
        <v>169</v>
      </c>
      <c r="E54" s="28" vm="1617">
        <f t="shared" si="3"/>
        <v>100</v>
      </c>
      <c r="F54" s="28" vm="1726">
        <f t="shared" si="3"/>
        <v>99</v>
      </c>
      <c r="G54" s="28" vm="1733">
        <f t="shared" si="3"/>
        <v>47</v>
      </c>
      <c r="H54" s="29" vm="1751">
        <f t="shared" si="3"/>
        <v>8</v>
      </c>
      <c r="I54" s="38"/>
      <c r="J54" s="39"/>
      <c r="K54" s="39"/>
      <c r="L54" s="39"/>
      <c r="M54" s="39"/>
      <c r="N54" s="39"/>
      <c r="O54" s="39"/>
      <c r="P54" s="39"/>
      <c r="Q54" s="39"/>
    </row>
    <row r="55" spans="1:17" s="40" customFormat="1" ht="11.25" customHeight="1" x14ac:dyDescent="0.25">
      <c r="A55" s="6" t="str" vm="997">
        <f>CUBEMEMBER("walle RP2012",{"[Geographie].[Subdivision].&amp;[5]","[Geographie].[Commune].&amp;[49]"})</f>
        <v>Takaroa</v>
      </c>
      <c r="B55" s="28" vm="1248">
        <f t="shared" si="4"/>
        <v>947</v>
      </c>
      <c r="C55" s="28" vm="1727">
        <f t="shared" si="3"/>
        <v>49</v>
      </c>
      <c r="D55" s="28" vm="1753">
        <f t="shared" si="3"/>
        <v>155</v>
      </c>
      <c r="E55" s="28" vm="1752">
        <f t="shared" si="3"/>
        <v>403</v>
      </c>
      <c r="F55" s="28" vm="1618">
        <f t="shared" si="3"/>
        <v>170</v>
      </c>
      <c r="G55" s="28" vm="1728">
        <f t="shared" si="3"/>
        <v>129</v>
      </c>
      <c r="H55" s="29" vm="1754">
        <f t="shared" si="3"/>
        <v>41</v>
      </c>
      <c r="I55" s="38"/>
      <c r="J55" s="39"/>
      <c r="K55" s="39"/>
      <c r="L55" s="39"/>
      <c r="M55" s="39"/>
      <c r="N55" s="39"/>
      <c r="O55" s="39"/>
      <c r="P55" s="39"/>
      <c r="Q55" s="39"/>
    </row>
    <row r="56" spans="1:17" s="40" customFormat="1" ht="11.25" customHeight="1" x14ac:dyDescent="0.25">
      <c r="A56" s="6" t="str" vm="1027">
        <f>CUBEMEMBER("walle RP2012",{"[Geographie].[Subdivision].&amp;[5]","[Geographie].[Commune].&amp;[51]"})</f>
        <v>Tatakoto</v>
      </c>
      <c r="B56" s="28" vm="1232">
        <f t="shared" si="4"/>
        <v>217</v>
      </c>
      <c r="C56" s="28" vm="1619">
        <f t="shared" si="3"/>
        <v>19</v>
      </c>
      <c r="D56" s="28" vm="1729">
        <f t="shared" si="3"/>
        <v>58</v>
      </c>
      <c r="E56" s="28" vm="1463">
        <f t="shared" si="3"/>
        <v>67</v>
      </c>
      <c r="F56" s="28" vm="1488">
        <f t="shared" si="3"/>
        <v>38</v>
      </c>
      <c r="G56" s="28" vm="1620">
        <f t="shared" si="3"/>
        <v>20</v>
      </c>
      <c r="H56" s="29" vm="1730">
        <f t="shared" si="3"/>
        <v>15</v>
      </c>
      <c r="I56" s="38"/>
      <c r="J56" s="39"/>
      <c r="K56" s="39"/>
      <c r="L56" s="39"/>
      <c r="M56" s="39"/>
      <c r="N56" s="39"/>
      <c r="O56" s="39"/>
      <c r="P56" s="39"/>
      <c r="Q56" s="39"/>
    </row>
    <row r="57" spans="1:17" s="40" customFormat="1" ht="11.25" customHeight="1" x14ac:dyDescent="0.25">
      <c r="A57" s="12" t="str" vm="982">
        <f>CUBEMEMBER("walle RP2012",{"[Geographie].[Subdivision].&amp;[5]","[Geographie].[Commune].&amp;[55]"})</f>
        <v>Tureia</v>
      </c>
      <c r="B57" s="32" vm="1252">
        <f t="shared" si="4"/>
        <v>192</v>
      </c>
      <c r="C57" s="32" vm="1487">
        <f t="shared" si="3"/>
        <v>19</v>
      </c>
      <c r="D57" s="32" vm="1621">
        <f t="shared" si="3"/>
        <v>43</v>
      </c>
      <c r="E57" s="32" vm="1731">
        <f t="shared" si="3"/>
        <v>63</v>
      </c>
      <c r="F57" s="32" vm="1462">
        <f t="shared" si="3"/>
        <v>37</v>
      </c>
      <c r="G57" s="32" vm="1486">
        <f t="shared" si="3"/>
        <v>19</v>
      </c>
      <c r="H57" s="33" vm="1622">
        <f t="shared" si="3"/>
        <v>11</v>
      </c>
      <c r="I57" s="38"/>
      <c r="J57" s="39"/>
      <c r="K57" s="39"/>
      <c r="L57" s="39"/>
      <c r="M57" s="39"/>
      <c r="N57" s="39"/>
      <c r="O57" s="39"/>
      <c r="P57" s="39"/>
      <c r="Q57" s="39"/>
    </row>
    <row r="58" spans="1:17" x14ac:dyDescent="0.25">
      <c r="A58" s="1"/>
      <c r="H58" s="10" t="s">
        <v>2</v>
      </c>
    </row>
  </sheetData>
  <mergeCells count="1">
    <mergeCell ref="A1:H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zoomScaleNormal="100" workbookViewId="0">
      <selection sqref="A1:B1"/>
    </sheetView>
  </sheetViews>
  <sheetFormatPr baseColWidth="10" defaultRowHeight="15" x14ac:dyDescent="0.25"/>
  <cols>
    <col min="1" max="1" width="33" customWidth="1"/>
    <col min="2" max="2" width="13.7109375" customWidth="1"/>
    <col min="3" max="3" width="6.42578125" customWidth="1"/>
    <col min="4" max="4" width="12.5703125" bestFit="1" customWidth="1"/>
  </cols>
  <sheetData>
    <row r="1" spans="1:4" ht="37.5" customHeight="1" x14ac:dyDescent="0.25">
      <c r="A1" s="54" t="s">
        <v>0</v>
      </c>
      <c r="B1" s="54"/>
    </row>
    <row r="2" spans="1:4" x14ac:dyDescent="0.25">
      <c r="A2" s="41" t="s">
        <v>1</v>
      </c>
      <c r="B2" s="42" t="str" vm="8">
        <f>CUBEMEMBER("walle RP2012","[Measures].[Individus de 15 ans et plus]","")</f>
        <v/>
      </c>
    </row>
    <row r="3" spans="1:4" x14ac:dyDescent="0.25">
      <c r="A3" s="4" t="str" vm="1">
        <f>CUBEMEMBER("walle RP2012","[Individus].[Dernier Diplôme Obtenu].[All]","Ensemble (population de 15 ans et plus)")</f>
        <v>Ensemble (population de 15 ans et plus)</v>
      </c>
      <c r="B3" s="5" vm="21">
        <f t="shared" ref="B3:B15" si="0">CUBEVALUE("walle RP2012",$A3,B$2)</f>
        <v>202825</v>
      </c>
    </row>
    <row r="4" spans="1:4" x14ac:dyDescent="0.25">
      <c r="A4" s="6" t="str" vm="11">
        <f>CUBEMEMBER("walle RP2012","[Individus].[Dernier Diplôme Obtenu].&amp;[0]")</f>
        <v>Aucun diplôme</v>
      </c>
      <c r="B4" s="7" vm="16">
        <f t="shared" si="0"/>
        <v>62927</v>
      </c>
    </row>
    <row r="5" spans="1:4" x14ac:dyDescent="0.25">
      <c r="A5" s="6" t="str" vm="22">
        <f>CUBESET("walle RP2012","{[Individus].[Dernier Diplôme Obtenu].&amp;[1],[Individus].[Dernier Diplôme Obtenu].&amp;[2]}","Diplôme Inférieur au BEPC")</f>
        <v>Diplôme Inférieur au BEPC</v>
      </c>
      <c r="B5" s="7" vm="23">
        <f t="shared" si="0"/>
        <v>51032</v>
      </c>
    </row>
    <row r="6" spans="1:4" x14ac:dyDescent="0.25">
      <c r="A6" s="8" t="str" vm="3">
        <f>CUBEMEMBER("walle RP2012","[Individus].[Dernier Diplôme Obtenu].&amp;[1]")</f>
        <v>CEP</v>
      </c>
      <c r="B6" s="7" vm="19">
        <f t="shared" si="0"/>
        <v>21915</v>
      </c>
    </row>
    <row r="7" spans="1:4" x14ac:dyDescent="0.25">
      <c r="A7" s="8" t="str" vm="5">
        <f>CUBEMEMBER("walle RP2012","[Individus].[Dernier Diplôme Obtenu].&amp;[2]")</f>
        <v>BEPC</v>
      </c>
      <c r="B7" s="7" vm="13">
        <f t="shared" si="0"/>
        <v>29117</v>
      </c>
    </row>
    <row r="8" spans="1:4" x14ac:dyDescent="0.25">
      <c r="A8" s="6" t="str" vm="24">
        <f>CUBESET("walle RP2012","{[Individus].[Dernier Diplôme Obtenu].&amp;[3],[Individus].[Dernier Diplôme Obtenu].&amp;[4]}","CAP-BEP")</f>
        <v>CAP-BEP</v>
      </c>
      <c r="B8" s="7" vm="25">
        <f t="shared" si="0"/>
        <v>34262</v>
      </c>
    </row>
    <row r="9" spans="1:4" x14ac:dyDescent="0.25">
      <c r="A9" s="8" t="str" vm="7">
        <f>CUBEMEMBER("walle RP2012","[Individus].[Dernier Diplôme Obtenu].&amp;[3]")</f>
        <v>CAP</v>
      </c>
      <c r="B9" s="7" vm="17">
        <f t="shared" si="0"/>
        <v>15393</v>
      </c>
    </row>
    <row r="10" spans="1:4" x14ac:dyDescent="0.25">
      <c r="A10" s="8" t="str" vm="10">
        <f>CUBEMEMBER("walle RP2012","[Individus].[Dernier Diplôme Obtenu].&amp;[4]")</f>
        <v>BEP</v>
      </c>
      <c r="B10" s="7" vm="15">
        <f t="shared" si="0"/>
        <v>18869</v>
      </c>
    </row>
    <row r="11" spans="1:4" x14ac:dyDescent="0.25">
      <c r="A11" s="6" t="str" vm="26">
        <f>CUBESET("walle RP2012","{[Individus].[Dernier Diplôme Obtenu].&amp;[5],[Individus].[Dernier Diplôme Obtenu].&amp;[6]}","Bac général, techno. ou pro.")</f>
        <v>Bac général, techno. ou pro.</v>
      </c>
      <c r="B11" s="7" vm="27">
        <f t="shared" si="0"/>
        <v>29961</v>
      </c>
    </row>
    <row r="12" spans="1:4" x14ac:dyDescent="0.25">
      <c r="A12" s="8" t="str" vm="2">
        <f>CUBEMEMBER("walle RP2012","[Individus].[Dernier Diplôme Obtenu].&amp;[5]")</f>
        <v>Bac général</v>
      </c>
      <c r="B12" s="7" vm="20">
        <f t="shared" si="0"/>
        <v>14970</v>
      </c>
      <c r="D12" s="9"/>
    </row>
    <row r="13" spans="1:4" x14ac:dyDescent="0.25">
      <c r="A13" s="8" t="str" vm="4">
        <f>CUBEMEMBER("walle RP2012","[Individus].[Dernier Diplôme Obtenu].&amp;[6]")</f>
        <v>Bac technologique</v>
      </c>
      <c r="B13" s="7" vm="12">
        <f t="shared" si="0"/>
        <v>14991</v>
      </c>
    </row>
    <row r="14" spans="1:4" x14ac:dyDescent="0.25">
      <c r="A14" s="6" t="str" vm="6">
        <f>CUBEMEMBER("walle RP2012","[Individus].[Dernier Diplôme Obtenu].&amp;[7]","Diplôme du 1er cycle")</f>
        <v>Diplôme du 1er cycle</v>
      </c>
      <c r="B14" s="7" vm="18">
        <f t="shared" si="0"/>
        <v>14519</v>
      </c>
    </row>
    <row r="15" spans="1:4" x14ac:dyDescent="0.25">
      <c r="A15" s="12" t="str" vm="9">
        <f>CUBEMEMBER("walle RP2012","[Individus].[Dernier Diplôme Obtenu].&amp;[8]","Diplôme du 2ème ou 3ème cycle")</f>
        <v>Diplôme du 2ème ou 3ème cycle</v>
      </c>
      <c r="B15" s="13" vm="14">
        <f t="shared" si="0"/>
        <v>10124</v>
      </c>
    </row>
    <row r="16" spans="1:4" x14ac:dyDescent="0.25">
      <c r="A16" s="9"/>
      <c r="B16" s="10" t="s">
        <v>2</v>
      </c>
    </row>
    <row r="18" spans="1:2" x14ac:dyDescent="0.25">
      <c r="A18" s="11" t="s">
        <v>3</v>
      </c>
      <c r="B18" s="3" t="str" vm="8">
        <f>CUBEMEMBER("walle RP2012","[Measures].[Individus de 15 ans et plus]","")</f>
        <v/>
      </c>
    </row>
    <row r="19" spans="1:2" x14ac:dyDescent="0.25">
      <c r="A19" s="4" t="str" vm="1">
        <f>CUBEMEMBER("walle RP2012","[Individus].[Dernier Diplôme Obtenu].[All]","Ensemble (population de 15 ans et plus)")</f>
        <v>Ensemble (population de 15 ans et plus)</v>
      </c>
      <c r="B19" s="5" vm="21">
        <f t="shared" ref="B19:B25" si="1">CUBEVALUE("walle RP2012",$A19,B$18)</f>
        <v>202825</v>
      </c>
    </row>
    <row r="20" spans="1:2" x14ac:dyDescent="0.25">
      <c r="A20" s="6" t="str" vm="29">
        <f>CUBEMEMBER("walle RP2012","[Individus].[Niveau études].&amp;[1]")</f>
        <v>Aucune scolarité</v>
      </c>
      <c r="B20" s="7" vm="38">
        <f t="shared" si="1"/>
        <v>7386</v>
      </c>
    </row>
    <row r="21" spans="1:2" x14ac:dyDescent="0.25">
      <c r="A21" s="6" t="str" vm="31">
        <f>CUBEMEMBER("walle RP2012","[Individus].[Niveau études].&amp;[2]")</f>
        <v>Ecole primaire</v>
      </c>
      <c r="B21" s="7" vm="35">
        <f t="shared" si="1"/>
        <v>35024</v>
      </c>
    </row>
    <row r="22" spans="1:2" x14ac:dyDescent="0.25">
      <c r="A22" s="6" t="str" vm="32">
        <f>CUBEMEMBER("walle RP2012","[Individus].[Niveau études].&amp;[3]")</f>
        <v>Collège</v>
      </c>
      <c r="B22" s="7" vm="36">
        <f t="shared" si="1"/>
        <v>50412</v>
      </c>
    </row>
    <row r="23" spans="1:2" x14ac:dyDescent="0.25">
      <c r="A23" s="6" t="str" vm="33">
        <f>CUBEMEMBER("walle RP2012","[Individus].[Niveau études].&amp;[4]")</f>
        <v>CAP-BEP</v>
      </c>
      <c r="B23" s="7" vm="39">
        <f t="shared" si="1"/>
        <v>39378</v>
      </c>
    </row>
    <row r="24" spans="1:2" x14ac:dyDescent="0.25">
      <c r="A24" s="6" t="str" vm="28">
        <f>CUBEMEMBER("walle RP2012","[Individus].[Niveau études].&amp;[5]")</f>
        <v>Lycée</v>
      </c>
      <c r="B24" s="7" vm="37">
        <f t="shared" si="1"/>
        <v>34557</v>
      </c>
    </row>
    <row r="25" spans="1:2" x14ac:dyDescent="0.25">
      <c r="A25" s="12" t="str" vm="30">
        <f>CUBEMEMBER("walle RP2012","[Individus].[Niveau études].&amp;[6]")</f>
        <v>Etudes supérieures (facultés, IUT..).</v>
      </c>
      <c r="B25" s="13" vm="34">
        <f t="shared" si="1"/>
        <v>36068</v>
      </c>
    </row>
    <row r="26" spans="1:2" x14ac:dyDescent="0.25">
      <c r="A26" s="14"/>
      <c r="B26" s="10" t="s">
        <v>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workbookViewId="0">
      <selection sqref="A1:J1"/>
    </sheetView>
  </sheetViews>
  <sheetFormatPr baseColWidth="10" defaultRowHeight="15" x14ac:dyDescent="0.25"/>
  <cols>
    <col min="1" max="1" width="10.7109375" customWidth="1"/>
    <col min="2" max="2" width="7.85546875" customWidth="1"/>
    <col min="3" max="3" width="8" customWidth="1"/>
    <col min="4" max="4" width="8.28515625" customWidth="1"/>
    <col min="5" max="5" width="6" customWidth="1"/>
    <col min="6" max="7" width="6.85546875" customWidth="1"/>
    <col min="8" max="8" width="8.85546875" customWidth="1"/>
    <col min="9" max="9" width="10" customWidth="1"/>
    <col min="10" max="10" width="10.85546875" customWidth="1"/>
    <col min="11" max="11" width="12.5703125" bestFit="1" customWidth="1"/>
  </cols>
  <sheetData>
    <row r="1" spans="1:10" ht="40.5" customHeight="1" x14ac:dyDescent="0.2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3.75" x14ac:dyDescent="0.25">
      <c r="A2" s="2" t="str" vm="8">
        <f>CUBEMEMBER("walle RP2012","[Measures].[Individus de 15 ans et plus]","Sexe et âge")</f>
        <v>Sexe et âge</v>
      </c>
      <c r="B2" s="15" t="str" vm="1">
        <f>CUBEMEMBER("walle RP2012","[Individus].[Dernier Diplôme Obtenu].[All]","Ensemble")</f>
        <v>Ensemble</v>
      </c>
      <c r="C2" s="15" t="str" vm="11">
        <f>CUBEMEMBER("walle RP2012","[Individus].[Dernier Diplôme Obtenu].&amp;[0]")</f>
        <v>Aucun diplôme</v>
      </c>
      <c r="D2" s="15" t="str" vm="3">
        <f>CUBEMEMBER("walle RP2012","[Individus].[Dernier Diplôme Obtenu].&amp;[1]","Inférieur au BEPC")</f>
        <v>Inférieur au BEPC</v>
      </c>
      <c r="E2" s="15" t="str" vm="5">
        <f>CUBEMEMBER("walle RP2012","[Individus].[Dernier Diplôme Obtenu].&amp;[2]")</f>
        <v>BEPC</v>
      </c>
      <c r="F2" s="15" t="str" vm="24">
        <f>CUBESET("walle RP2012","{[Individus].[Dernier Diplôme Obtenu].&amp;[3],[Individus].[Dernier Diplôme Obtenu].&amp;[4]}","CAP-BEP")</f>
        <v>CAP-BEP</v>
      </c>
      <c r="G2" s="15" t="str" vm="2">
        <f>CUBEMEMBER("walle RP2012","[Individus].[Dernier Diplôme Obtenu].&amp;[5]")</f>
        <v>Bac général</v>
      </c>
      <c r="H2" s="15" t="str" vm="4">
        <f>CUBEMEMBER("walle RP2012","[Individus].[Dernier Diplôme Obtenu].&amp;[6]","bac techno. ou pro")</f>
        <v>bac techno. ou pro</v>
      </c>
      <c r="I2" s="15" t="str" vm="6">
        <f>CUBEMEMBER("walle RP2012","[Individus].[Dernier Diplôme Obtenu].&amp;[7]")</f>
        <v>1er cycle Universitaire</v>
      </c>
      <c r="J2" s="16" t="str" vm="9">
        <f>CUBEMEMBER("walle RP2012","[Individus].[Dernier Diplôme Obtenu].&amp;[8]","2e ou 3e cycle universitaire")</f>
        <v>2e ou 3e cycle universitaire</v>
      </c>
    </row>
    <row r="3" spans="1:10" x14ac:dyDescent="0.25">
      <c r="A3" s="17" t="str" vm="44">
        <f>CUBEMEMBER("walle RP2012","[Individus].[Age quinquennal].[All]","Ensemble")</f>
        <v>Ensemble</v>
      </c>
      <c r="B3" s="18" vm="92">
        <f t="shared" ref="B3:J12" si="0">CUBEVALUE("walle RP2012",$A$2,$A3,B$2)</f>
        <v>202825</v>
      </c>
      <c r="C3" s="18" vm="68">
        <f t="shared" si="0"/>
        <v>62927</v>
      </c>
      <c r="D3" s="18" vm="94">
        <f t="shared" si="0"/>
        <v>21915</v>
      </c>
      <c r="E3" s="18" vm="134">
        <f t="shared" si="0"/>
        <v>29117</v>
      </c>
      <c r="F3" s="18" vm="175">
        <f t="shared" si="0"/>
        <v>34262</v>
      </c>
      <c r="G3" s="18" vm="93">
        <f t="shared" si="0"/>
        <v>14970</v>
      </c>
      <c r="H3" s="18" vm="135">
        <f t="shared" si="0"/>
        <v>14991</v>
      </c>
      <c r="I3" s="18" vm="136">
        <f t="shared" si="0"/>
        <v>14519</v>
      </c>
      <c r="J3" s="19" vm="67">
        <f t="shared" si="0"/>
        <v>10124</v>
      </c>
    </row>
    <row r="4" spans="1:10" x14ac:dyDescent="0.25">
      <c r="A4" s="6" t="str" vm="54">
        <f>CUBEMEMBER("walle RP2012","[Individus].[Age quinquennal].[Age quinquennal 80].&amp;[3]")</f>
        <v>15-19 ans</v>
      </c>
      <c r="B4" s="20" vm="171">
        <f t="shared" si="0"/>
        <v>23048</v>
      </c>
      <c r="C4" s="20" vm="172">
        <f t="shared" si="0"/>
        <v>5904</v>
      </c>
      <c r="D4" s="20" vm="169">
        <f t="shared" si="0"/>
        <v>1150</v>
      </c>
      <c r="E4" s="20" vm="106">
        <f t="shared" si="0"/>
        <v>10446</v>
      </c>
      <c r="F4" s="20" vm="176">
        <f t="shared" si="0"/>
        <v>2589</v>
      </c>
      <c r="G4" s="20" vm="170">
        <f t="shared" si="0"/>
        <v>1498</v>
      </c>
      <c r="H4" s="20" vm="107">
        <f t="shared" si="0"/>
        <v>1314</v>
      </c>
      <c r="I4" s="20" vm="174">
        <f t="shared" si="0"/>
        <v>142</v>
      </c>
      <c r="J4" s="21" vm="173">
        <f t="shared" si="0"/>
        <v>5</v>
      </c>
    </row>
    <row r="5" spans="1:10" x14ac:dyDescent="0.25">
      <c r="A5" s="6" t="str" vm="43">
        <f>CUBEMEMBER("walle RP2012","[Individus].[Age quinquennal].[Age quinquennal 80].&amp;[4]")</f>
        <v>20-24 ans</v>
      </c>
      <c r="B5" s="20" vm="64">
        <f t="shared" si="0"/>
        <v>22884</v>
      </c>
      <c r="C5" s="20" vm="108">
        <f t="shared" si="0"/>
        <v>5198</v>
      </c>
      <c r="D5" s="20" vm="66">
        <f t="shared" si="0"/>
        <v>807</v>
      </c>
      <c r="E5" s="20" vm="82">
        <f t="shared" si="0"/>
        <v>3594</v>
      </c>
      <c r="F5" s="20" vm="177">
        <f t="shared" si="0"/>
        <v>4378</v>
      </c>
      <c r="G5" s="20" vm="65">
        <f t="shared" si="0"/>
        <v>2799</v>
      </c>
      <c r="H5" s="20" vm="81">
        <f t="shared" si="0"/>
        <v>3943</v>
      </c>
      <c r="I5" s="20" vm="91">
        <f t="shared" si="0"/>
        <v>1818</v>
      </c>
      <c r="J5" s="21" vm="109">
        <f t="shared" si="0"/>
        <v>347</v>
      </c>
    </row>
    <row r="6" spans="1:10" x14ac:dyDescent="0.25">
      <c r="A6" s="6" t="str" vm="47">
        <f>CUBEMEMBER("walle RP2012","[Individus].[Age quinquennal].[Age quinquennal 80].&amp;[5]")</f>
        <v>25-29 ans</v>
      </c>
      <c r="B6" s="20" vm="89">
        <f t="shared" si="0"/>
        <v>22280</v>
      </c>
      <c r="C6" s="20" vm="80">
        <f t="shared" si="0"/>
        <v>5467</v>
      </c>
      <c r="D6" s="20" vm="105">
        <f t="shared" si="0"/>
        <v>914</v>
      </c>
      <c r="E6" s="20" vm="110">
        <f t="shared" si="0"/>
        <v>2731</v>
      </c>
      <c r="F6" s="20" vm="178">
        <f t="shared" si="0"/>
        <v>4665</v>
      </c>
      <c r="G6" s="20" vm="90">
        <f t="shared" si="0"/>
        <v>2056</v>
      </c>
      <c r="H6" s="20" vm="111">
        <f t="shared" si="0"/>
        <v>3058</v>
      </c>
      <c r="I6" s="20" vm="139">
        <f t="shared" si="0"/>
        <v>2346</v>
      </c>
      <c r="J6" s="21" vm="79">
        <f t="shared" si="0"/>
        <v>1043</v>
      </c>
    </row>
    <row r="7" spans="1:10" x14ac:dyDescent="0.25">
      <c r="A7" s="6" t="str" vm="50">
        <f>CUBEMEMBER("walle RP2012","[Individus].[Age quinquennal].[Age quinquennal 80].&amp;[6]")</f>
        <v>30-34 ans</v>
      </c>
      <c r="B7" s="20" vm="154">
        <f t="shared" si="0"/>
        <v>20218</v>
      </c>
      <c r="C7" s="20" vm="112">
        <f t="shared" si="0"/>
        <v>5082</v>
      </c>
      <c r="D7" s="20" vm="152">
        <f t="shared" si="0"/>
        <v>1226</v>
      </c>
      <c r="E7" s="20" vm="150">
        <f t="shared" si="0"/>
        <v>2159</v>
      </c>
      <c r="F7" s="20" vm="179">
        <f t="shared" si="0"/>
        <v>4350</v>
      </c>
      <c r="G7" s="20" vm="153">
        <f t="shared" si="0"/>
        <v>1782</v>
      </c>
      <c r="H7" s="20" vm="151">
        <f t="shared" si="0"/>
        <v>2166</v>
      </c>
      <c r="I7" s="20" vm="88">
        <f t="shared" si="0"/>
        <v>2117</v>
      </c>
      <c r="J7" s="21" vm="113">
        <f t="shared" si="0"/>
        <v>1336</v>
      </c>
    </row>
    <row r="8" spans="1:10" x14ac:dyDescent="0.25">
      <c r="A8" s="6" t="str" vm="53">
        <f>CUBEMEMBER("walle RP2012","[Individus].[Age quinquennal].[Age quinquennal 80].&amp;[7]")</f>
        <v>35-39 ans</v>
      </c>
      <c r="B8" s="20" vm="165">
        <f t="shared" si="0"/>
        <v>19792</v>
      </c>
      <c r="C8" s="20" vm="166">
        <f t="shared" si="0"/>
        <v>5669</v>
      </c>
      <c r="D8" s="20" vm="164">
        <f t="shared" si="0"/>
        <v>1826</v>
      </c>
      <c r="E8" s="20" vm="114">
        <f t="shared" si="0"/>
        <v>1854</v>
      </c>
      <c r="F8" s="20" vm="180">
        <f t="shared" si="0"/>
        <v>3763</v>
      </c>
      <c r="G8" s="20" vm="104">
        <f t="shared" si="0"/>
        <v>1679</v>
      </c>
      <c r="H8" s="20" vm="115">
        <f t="shared" si="0"/>
        <v>1521</v>
      </c>
      <c r="I8" s="20" vm="168">
        <f t="shared" si="0"/>
        <v>2050</v>
      </c>
      <c r="J8" s="21" vm="167">
        <f t="shared" si="0"/>
        <v>1430</v>
      </c>
    </row>
    <row r="9" spans="1:10" x14ac:dyDescent="0.25">
      <c r="A9" s="6" t="str" vm="42">
        <f>CUBEMEMBER("walle RP2012","[Individus].[Age quinquennal].[Age quinquennal 80].&amp;[8]")</f>
        <v>40-44 ans</v>
      </c>
      <c r="B9" s="20" vm="61">
        <f t="shared" si="0"/>
        <v>20525</v>
      </c>
      <c r="C9" s="20" vm="116">
        <f t="shared" si="0"/>
        <v>6309</v>
      </c>
      <c r="D9" s="20" vm="63">
        <f t="shared" si="0"/>
        <v>2797</v>
      </c>
      <c r="E9" s="20" vm="78">
        <f t="shared" si="0"/>
        <v>1765</v>
      </c>
      <c r="F9" s="20" vm="181">
        <f t="shared" si="0"/>
        <v>3915</v>
      </c>
      <c r="G9" s="20" vm="62">
        <f t="shared" si="0"/>
        <v>1382</v>
      </c>
      <c r="H9" s="20" vm="77">
        <f t="shared" si="0"/>
        <v>1081</v>
      </c>
      <c r="I9" s="20" vm="87">
        <f t="shared" si="0"/>
        <v>1804</v>
      </c>
      <c r="J9" s="21" vm="117">
        <f t="shared" si="0"/>
        <v>1472</v>
      </c>
    </row>
    <row r="10" spans="1:10" x14ac:dyDescent="0.25">
      <c r="A10" s="6" t="str" vm="46">
        <f>CUBEMEMBER("walle RP2012","[Individus].[Age quinquennal].[Age quinquennal 80].&amp;[9]")</f>
        <v>45-49 ans</v>
      </c>
      <c r="B10" s="20" vm="85">
        <f t="shared" si="0"/>
        <v>18962</v>
      </c>
      <c r="C10" s="20" vm="76">
        <f t="shared" si="0"/>
        <v>5873</v>
      </c>
      <c r="D10" s="20" vm="86">
        <f t="shared" si="0"/>
        <v>3147</v>
      </c>
      <c r="E10" s="20" vm="118">
        <f t="shared" si="0"/>
        <v>1697</v>
      </c>
      <c r="F10" s="20" vm="182">
        <f t="shared" si="0"/>
        <v>3796</v>
      </c>
      <c r="G10" s="20" vm="103">
        <f t="shared" si="0"/>
        <v>1113</v>
      </c>
      <c r="H10" s="20" vm="119">
        <f t="shared" si="0"/>
        <v>742</v>
      </c>
      <c r="I10" s="20" vm="138">
        <f t="shared" si="0"/>
        <v>1410</v>
      </c>
      <c r="J10" s="21" vm="75">
        <f t="shared" si="0"/>
        <v>1184</v>
      </c>
    </row>
    <row r="11" spans="1:10" x14ac:dyDescent="0.25">
      <c r="A11" s="6" t="str" vm="49">
        <f>CUBEMEMBER("walle RP2012","[Individus].[Age quinquennal].[Age quinquennal 80].&amp;[10]")</f>
        <v>50-54 ans</v>
      </c>
      <c r="B11" s="20" vm="149">
        <f t="shared" si="0"/>
        <v>15313</v>
      </c>
      <c r="C11" s="20" vm="120">
        <f t="shared" si="0"/>
        <v>5056</v>
      </c>
      <c r="D11" s="20" vm="147">
        <f t="shared" si="0"/>
        <v>2741</v>
      </c>
      <c r="E11" s="20" vm="145">
        <f t="shared" si="0"/>
        <v>1396</v>
      </c>
      <c r="F11" s="20" vm="183">
        <f t="shared" si="0"/>
        <v>2736</v>
      </c>
      <c r="G11" s="20" vm="148">
        <f t="shared" si="0"/>
        <v>909</v>
      </c>
      <c r="H11" s="20" vm="146">
        <f t="shared" si="0"/>
        <v>452</v>
      </c>
      <c r="I11" s="20" vm="102">
        <f t="shared" si="0"/>
        <v>984</v>
      </c>
      <c r="J11" s="21" vm="121">
        <f t="shared" si="0"/>
        <v>1039</v>
      </c>
    </row>
    <row r="12" spans="1:10" x14ac:dyDescent="0.25">
      <c r="A12" s="6" t="str" vm="52">
        <f>CUBEMEMBER("walle RP2012","[Individus].[Age quinquennal].[Age quinquennal 80].&amp;[11]")</f>
        <v>55-59 ans</v>
      </c>
      <c r="B12" s="20" vm="160">
        <f t="shared" si="0"/>
        <v>12668</v>
      </c>
      <c r="C12" s="20" vm="161">
        <f t="shared" si="0"/>
        <v>4512</v>
      </c>
      <c r="D12" s="20" vm="159">
        <f t="shared" si="0"/>
        <v>2445</v>
      </c>
      <c r="E12" s="20" vm="122">
        <f t="shared" si="0"/>
        <v>1236</v>
      </c>
      <c r="F12" s="20" vm="184">
        <f t="shared" si="0"/>
        <v>1934</v>
      </c>
      <c r="G12" s="20" vm="101">
        <f t="shared" si="0"/>
        <v>685</v>
      </c>
      <c r="H12" s="20" vm="123">
        <f t="shared" si="0"/>
        <v>308</v>
      </c>
      <c r="I12" s="20" vm="163">
        <f t="shared" si="0"/>
        <v>778</v>
      </c>
      <c r="J12" s="21" vm="162">
        <f t="shared" si="0"/>
        <v>770</v>
      </c>
    </row>
    <row r="13" spans="1:10" x14ac:dyDescent="0.25">
      <c r="A13" s="6" t="str" vm="41">
        <f>CUBEMEMBER("walle RP2012","[Individus].[Age quinquennal].[Age quinquennal 80].&amp;[12]")</f>
        <v>60-64 ans</v>
      </c>
      <c r="B13" s="20" vm="58">
        <f t="shared" ref="B13:J22" si="1">CUBEVALUE("walle RP2012",$A$2,$A13,B$2)</f>
        <v>9085</v>
      </c>
      <c r="C13" s="20" vm="124">
        <f t="shared" si="1"/>
        <v>3606</v>
      </c>
      <c r="D13" s="20" vm="60">
        <f t="shared" si="1"/>
        <v>1769</v>
      </c>
      <c r="E13" s="20" vm="74">
        <f t="shared" si="1"/>
        <v>858</v>
      </c>
      <c r="F13" s="20" vm="185">
        <f t="shared" si="1"/>
        <v>1088</v>
      </c>
      <c r="G13" s="20" vm="59">
        <f t="shared" si="1"/>
        <v>443</v>
      </c>
      <c r="H13" s="20" vm="73">
        <f t="shared" si="1"/>
        <v>177</v>
      </c>
      <c r="I13" s="20" vm="100">
        <f t="shared" si="1"/>
        <v>499</v>
      </c>
      <c r="J13" s="21" vm="125">
        <f t="shared" si="1"/>
        <v>645</v>
      </c>
    </row>
    <row r="14" spans="1:10" x14ac:dyDescent="0.25">
      <c r="A14" s="6" t="str" vm="45">
        <f>CUBEMEMBER("walle RP2012","[Individus].[Age quinquennal].[Age quinquennal 80].&amp;[13]")</f>
        <v>65-69 ans</v>
      </c>
      <c r="B14" s="20" vm="83">
        <f t="shared" si="1"/>
        <v>6862</v>
      </c>
      <c r="C14" s="20" vm="72">
        <f t="shared" si="1"/>
        <v>3257</v>
      </c>
      <c r="D14" s="20" vm="84">
        <f t="shared" si="1"/>
        <v>1256</v>
      </c>
      <c r="E14" s="20" vm="126">
        <f t="shared" si="1"/>
        <v>612</v>
      </c>
      <c r="F14" s="20" vm="186">
        <f t="shared" si="1"/>
        <v>575</v>
      </c>
      <c r="G14" s="20" vm="99">
        <f t="shared" si="1"/>
        <v>313</v>
      </c>
      <c r="H14" s="20" vm="127">
        <f t="shared" si="1"/>
        <v>107</v>
      </c>
      <c r="I14" s="20" vm="137">
        <f t="shared" si="1"/>
        <v>306</v>
      </c>
      <c r="J14" s="21" vm="71">
        <f t="shared" si="1"/>
        <v>436</v>
      </c>
    </row>
    <row r="15" spans="1:10" x14ac:dyDescent="0.25">
      <c r="A15" s="6" t="str" vm="48">
        <f>CUBEMEMBER("walle RP2012","[Individus].[Age quinquennal].[Age quinquennal 80].&amp;[14]")</f>
        <v>70-74 ans</v>
      </c>
      <c r="B15" s="20" vm="144">
        <f t="shared" si="1"/>
        <v>5015</v>
      </c>
      <c r="C15" s="20" vm="128">
        <f t="shared" si="1"/>
        <v>2878</v>
      </c>
      <c r="D15" s="20" vm="142">
        <f t="shared" si="1"/>
        <v>935</v>
      </c>
      <c r="E15" s="20" vm="140">
        <f t="shared" si="1"/>
        <v>378</v>
      </c>
      <c r="F15" s="20" vm="187">
        <f t="shared" si="1"/>
        <v>248</v>
      </c>
      <c r="G15" s="20" vm="143">
        <f t="shared" si="1"/>
        <v>150</v>
      </c>
      <c r="H15" s="20" vm="141">
        <f t="shared" si="1"/>
        <v>61</v>
      </c>
      <c r="I15" s="20" vm="98">
        <f t="shared" si="1"/>
        <v>150</v>
      </c>
      <c r="J15" s="21" vm="129">
        <f t="shared" si="1"/>
        <v>215</v>
      </c>
    </row>
    <row r="16" spans="1:10" x14ac:dyDescent="0.25">
      <c r="A16" s="6" t="str" vm="51">
        <f>CUBEMEMBER("walle RP2012","[Individus].[Age quinquennal].[Age quinquennal 80].&amp;[15]")</f>
        <v>75-79 ans</v>
      </c>
      <c r="B16" s="20" vm="96">
        <f t="shared" si="1"/>
        <v>3340</v>
      </c>
      <c r="C16" s="20" vm="156">
        <f t="shared" si="1"/>
        <v>2169</v>
      </c>
      <c r="D16" s="20" vm="97">
        <f t="shared" si="1"/>
        <v>492</v>
      </c>
      <c r="E16" s="20" vm="130">
        <f t="shared" si="1"/>
        <v>229</v>
      </c>
      <c r="F16" s="20" vm="188">
        <f t="shared" si="1"/>
        <v>142</v>
      </c>
      <c r="G16" s="20" vm="155">
        <f t="shared" si="1"/>
        <v>90</v>
      </c>
      <c r="H16" s="20" vm="131">
        <f t="shared" si="1"/>
        <v>35</v>
      </c>
      <c r="I16" s="20" vm="158">
        <f t="shared" si="1"/>
        <v>64</v>
      </c>
      <c r="J16" s="21" vm="157">
        <f t="shared" si="1"/>
        <v>119</v>
      </c>
    </row>
    <row r="17" spans="1:10" x14ac:dyDescent="0.25">
      <c r="A17" s="6" t="str" vm="40">
        <f>CUBEMEMBER("walle RP2012","[Individus].[Age quinquennal].[Age quinquennal 80].&amp;[16]")</f>
        <v>80 ans et plus</v>
      </c>
      <c r="B17" s="20" vm="55">
        <f t="shared" si="1"/>
        <v>2833</v>
      </c>
      <c r="C17" s="20" vm="132">
        <f t="shared" si="1"/>
        <v>1947</v>
      </c>
      <c r="D17" s="20" vm="57">
        <f t="shared" si="1"/>
        <v>410</v>
      </c>
      <c r="E17" s="20" vm="70">
        <f t="shared" si="1"/>
        <v>162</v>
      </c>
      <c r="F17" s="20" vm="189">
        <f t="shared" si="1"/>
        <v>83</v>
      </c>
      <c r="G17" s="20" vm="56">
        <f t="shared" si="1"/>
        <v>71</v>
      </c>
      <c r="H17" s="20" vm="69">
        <f t="shared" si="1"/>
        <v>26</v>
      </c>
      <c r="I17" s="20" vm="95">
        <f t="shared" si="1"/>
        <v>51</v>
      </c>
      <c r="J17" s="21" vm="133">
        <f t="shared" si="1"/>
        <v>83</v>
      </c>
    </row>
    <row r="18" spans="1:10" x14ac:dyDescent="0.25">
      <c r="A18" s="17" t="str" vm="2330">
        <f>CUBEMEMBER("walle RP2012","[Individus].[Sexe].&amp;[1]")</f>
        <v>Hommes</v>
      </c>
      <c r="B18" s="18" vm="2417">
        <f t="shared" si="1"/>
        <v>103385</v>
      </c>
      <c r="C18" s="18" vm="2387">
        <f t="shared" si="1"/>
        <v>35849</v>
      </c>
      <c r="D18" s="18" vm="2351">
        <f t="shared" si="1"/>
        <v>10702</v>
      </c>
      <c r="E18" s="18" vm="2439">
        <f t="shared" si="1"/>
        <v>13412</v>
      </c>
      <c r="F18" s="18" vm="2440">
        <f t="shared" si="1"/>
        <v>18424</v>
      </c>
      <c r="G18" s="18" vm="2448">
        <f t="shared" si="1"/>
        <v>6200</v>
      </c>
      <c r="H18" s="18" vm="2386">
        <f t="shared" si="1"/>
        <v>6903</v>
      </c>
      <c r="I18" s="18" vm="2376">
        <f t="shared" si="1"/>
        <v>6470</v>
      </c>
      <c r="J18" s="19" vm="2449">
        <f t="shared" si="1"/>
        <v>5425</v>
      </c>
    </row>
    <row r="19" spans="1:10" x14ac:dyDescent="0.25">
      <c r="A19" s="6" t="str" vm="2332">
        <f>CUBEMEMBER("walle RP2012",{"[Individus].[Sexe].&amp;[1]","[Individus].[Age quinquennal].[Age quinquennal 80].&amp;[3]"})</f>
        <v>15-19 ans</v>
      </c>
      <c r="B19" s="20" vm="2375">
        <f t="shared" si="1"/>
        <v>11860</v>
      </c>
      <c r="C19" s="20" vm="2405">
        <f t="shared" si="1"/>
        <v>3730</v>
      </c>
      <c r="D19" s="20" vm="2436">
        <f t="shared" si="1"/>
        <v>678</v>
      </c>
      <c r="E19" s="20" vm="2420">
        <f t="shared" si="1"/>
        <v>4865</v>
      </c>
      <c r="F19" s="20" vm="2357">
        <f t="shared" si="1"/>
        <v>1405</v>
      </c>
      <c r="G19" s="20" vm="2390">
        <f t="shared" si="1"/>
        <v>558</v>
      </c>
      <c r="H19" s="20" vm="2373">
        <f t="shared" si="1"/>
        <v>566</v>
      </c>
      <c r="I19" s="20" vm="2429">
        <f t="shared" si="1"/>
        <v>57</v>
      </c>
      <c r="J19" s="21" vm="2367">
        <f t="shared" si="1"/>
        <v>1</v>
      </c>
    </row>
    <row r="20" spans="1:10" x14ac:dyDescent="0.25">
      <c r="A20" s="6" t="str" vm="2334">
        <f>CUBEMEMBER("walle RP2012",{"[Individus].[Sexe].&amp;[1]","[Individus].[Age quinquennal].[Age quinquennal 80].&amp;[4]"})</f>
        <v>20-24 ans</v>
      </c>
      <c r="B20" s="20" vm="2346">
        <f t="shared" si="1"/>
        <v>11578</v>
      </c>
      <c r="C20" s="20" vm="2409">
        <f t="shared" si="1"/>
        <v>3213</v>
      </c>
      <c r="D20" s="20" vm="2339">
        <f t="shared" si="1"/>
        <v>470</v>
      </c>
      <c r="E20" s="20" vm="2416">
        <f t="shared" si="1"/>
        <v>1715</v>
      </c>
      <c r="F20" s="20" vm="2370">
        <f t="shared" si="1"/>
        <v>2382</v>
      </c>
      <c r="G20" s="20" vm="2418">
        <f t="shared" si="1"/>
        <v>1172</v>
      </c>
      <c r="H20" s="20" vm="2410">
        <f t="shared" si="1"/>
        <v>1833</v>
      </c>
      <c r="I20" s="20" vm="2431">
        <f t="shared" si="1"/>
        <v>663</v>
      </c>
      <c r="J20" s="21" vm="2381">
        <f t="shared" si="1"/>
        <v>130</v>
      </c>
    </row>
    <row r="21" spans="1:10" x14ac:dyDescent="0.25">
      <c r="A21" s="6" t="str" vm="2322">
        <f>CUBEMEMBER("walle RP2012",{"[Individus].[Sexe].&amp;[1]","[Individus].[Age quinquennal].[Age quinquennal 80].&amp;[5]"})</f>
        <v>25-29 ans</v>
      </c>
      <c r="B21" s="20" vm="2459">
        <f t="shared" si="1"/>
        <v>11093</v>
      </c>
      <c r="C21" s="20" vm="2414">
        <f t="shared" si="1"/>
        <v>3401</v>
      </c>
      <c r="D21" s="20" vm="2438">
        <f t="shared" si="1"/>
        <v>512</v>
      </c>
      <c r="E21" s="20" vm="2458">
        <f t="shared" si="1"/>
        <v>1256</v>
      </c>
      <c r="F21" s="20" vm="2460">
        <f t="shared" si="1"/>
        <v>2535</v>
      </c>
      <c r="G21" s="20" vm="2461">
        <f t="shared" si="1"/>
        <v>796</v>
      </c>
      <c r="H21" s="20" vm="2419">
        <f t="shared" si="1"/>
        <v>1277</v>
      </c>
      <c r="I21" s="20" vm="2400">
        <f t="shared" si="1"/>
        <v>922</v>
      </c>
      <c r="J21" s="21" vm="2457">
        <f t="shared" si="1"/>
        <v>394</v>
      </c>
    </row>
    <row r="22" spans="1:10" x14ac:dyDescent="0.25">
      <c r="A22" s="6" t="str" vm="2329">
        <f>CUBEMEMBER("walle RP2012",{"[Individus].[Sexe].&amp;[1]","[Individus].[Age quinquennal].[Age quinquennal 80].&amp;[6]"})</f>
        <v>30-34 ans</v>
      </c>
      <c r="B22" s="20" vm="2384">
        <f t="shared" si="1"/>
        <v>10213</v>
      </c>
      <c r="C22" s="20" vm="2343">
        <f t="shared" si="1"/>
        <v>3059</v>
      </c>
      <c r="D22" s="20" vm="2355">
        <f t="shared" si="1"/>
        <v>683</v>
      </c>
      <c r="E22" s="20" vm="2413">
        <f t="shared" si="1"/>
        <v>982</v>
      </c>
      <c r="F22" s="20" vm="2426">
        <f t="shared" si="1"/>
        <v>2401</v>
      </c>
      <c r="G22" s="20" vm="2353">
        <f t="shared" si="1"/>
        <v>690</v>
      </c>
      <c r="H22" s="20" vm="2421">
        <f t="shared" si="1"/>
        <v>953</v>
      </c>
      <c r="I22" s="20" vm="2360">
        <f t="shared" si="1"/>
        <v>868</v>
      </c>
      <c r="J22" s="21" vm="2396">
        <f t="shared" si="1"/>
        <v>577</v>
      </c>
    </row>
    <row r="23" spans="1:10" x14ac:dyDescent="0.25">
      <c r="A23" s="6" t="str" vm="2324">
        <f>CUBEMEMBER("walle RP2012",{"[Individus].[Sexe].&amp;[1]","[Individus].[Age quinquennal].[Age quinquennal 80].&amp;[7]"})</f>
        <v>35-39 ans</v>
      </c>
      <c r="B23" s="20" vm="2356">
        <f t="shared" ref="B23:J32" si="2">CUBEVALUE("walle RP2012",$A$2,$A23,B$2)</f>
        <v>10085</v>
      </c>
      <c r="C23" s="20" vm="2340">
        <f t="shared" si="2"/>
        <v>3352</v>
      </c>
      <c r="D23" s="20" vm="2379">
        <f t="shared" si="2"/>
        <v>871</v>
      </c>
      <c r="E23" s="20" vm="2344">
        <f t="shared" si="2"/>
        <v>854</v>
      </c>
      <c r="F23" s="20" vm="2415">
        <f t="shared" si="2"/>
        <v>2041</v>
      </c>
      <c r="G23" s="20" vm="2383">
        <f t="shared" si="2"/>
        <v>672</v>
      </c>
      <c r="H23" s="20" vm="2342">
        <f t="shared" si="2"/>
        <v>687</v>
      </c>
      <c r="I23" s="20" vm="2364">
        <f t="shared" si="2"/>
        <v>916</v>
      </c>
      <c r="J23" s="21" vm="2446">
        <f t="shared" si="2"/>
        <v>692</v>
      </c>
    </row>
    <row r="24" spans="1:10" x14ac:dyDescent="0.25">
      <c r="A24" s="6" t="str" vm="2326">
        <f>CUBEMEMBER("walle RP2012",{"[Individus].[Sexe].&amp;[1]","[Individus].[Age quinquennal].[Age quinquennal 80].&amp;[8]"})</f>
        <v>40-44 ans</v>
      </c>
      <c r="B24" s="20" vm="2430">
        <f t="shared" si="2"/>
        <v>10605</v>
      </c>
      <c r="C24" s="20" vm="2452">
        <f t="shared" si="2"/>
        <v>3766</v>
      </c>
      <c r="D24" s="20" vm="2391">
        <f t="shared" si="2"/>
        <v>1365</v>
      </c>
      <c r="E24" s="20" vm="2395">
        <f t="shared" si="2"/>
        <v>773</v>
      </c>
      <c r="F24" s="20" vm="2403">
        <f t="shared" si="2"/>
        <v>2020</v>
      </c>
      <c r="G24" s="20" vm="2427">
        <f t="shared" si="2"/>
        <v>571</v>
      </c>
      <c r="H24" s="20" vm="2365">
        <f t="shared" si="2"/>
        <v>501</v>
      </c>
      <c r="I24" s="20" vm="2453">
        <f t="shared" si="2"/>
        <v>854</v>
      </c>
      <c r="J24" s="21" vm="2454">
        <f t="shared" si="2"/>
        <v>755</v>
      </c>
    </row>
    <row r="25" spans="1:10" x14ac:dyDescent="0.25">
      <c r="A25" s="6" t="str" vm="2321">
        <f>CUBEMEMBER("walle RP2012",{"[Individus].[Sexe].&amp;[1]","[Individus].[Age quinquennal].[Age quinquennal 80].&amp;[9]"})</f>
        <v>45-49 ans</v>
      </c>
      <c r="B25" s="20" vm="2406">
        <f t="shared" si="2"/>
        <v>9839</v>
      </c>
      <c r="C25" s="20" vm="2432">
        <f t="shared" si="2"/>
        <v>3444</v>
      </c>
      <c r="D25" s="20" vm="2371">
        <f t="shared" si="2"/>
        <v>1540</v>
      </c>
      <c r="E25" s="20" vm="2428">
        <f t="shared" si="2"/>
        <v>689</v>
      </c>
      <c r="F25" s="20" vm="2354">
        <f t="shared" si="2"/>
        <v>1992</v>
      </c>
      <c r="G25" s="20" vm="2389">
        <f t="shared" si="2"/>
        <v>446</v>
      </c>
      <c r="H25" s="20" vm="2423">
        <f t="shared" si="2"/>
        <v>365</v>
      </c>
      <c r="I25" s="20" vm="2347">
        <f t="shared" si="2"/>
        <v>672</v>
      </c>
      <c r="J25" s="21" vm="2412">
        <f t="shared" si="2"/>
        <v>691</v>
      </c>
    </row>
    <row r="26" spans="1:10" x14ac:dyDescent="0.25">
      <c r="A26" s="6" t="str" vm="2328">
        <f>CUBEMEMBER("walle RP2012",{"[Individus].[Sexe].&amp;[1]","[Individus].[Age quinquennal].[Age quinquennal 80].&amp;[10]"})</f>
        <v>50-54 ans</v>
      </c>
      <c r="B26" s="20" vm="2433">
        <f t="shared" si="2"/>
        <v>8040</v>
      </c>
      <c r="C26" s="20" vm="2408">
        <f t="shared" si="2"/>
        <v>2919</v>
      </c>
      <c r="D26" s="20" vm="2424">
        <f t="shared" si="2"/>
        <v>1303</v>
      </c>
      <c r="E26" s="20" vm="2362">
        <f t="shared" si="2"/>
        <v>627</v>
      </c>
      <c r="F26" s="20" vm="2369">
        <f t="shared" si="2"/>
        <v>1423</v>
      </c>
      <c r="G26" s="20" vm="2407">
        <f t="shared" si="2"/>
        <v>395</v>
      </c>
      <c r="H26" s="20" vm="2363">
        <f t="shared" si="2"/>
        <v>263</v>
      </c>
      <c r="I26" s="20" vm="2374">
        <f t="shared" si="2"/>
        <v>478</v>
      </c>
      <c r="J26" s="21" vm="2401">
        <f t="shared" si="2"/>
        <v>632</v>
      </c>
    </row>
    <row r="27" spans="1:10" x14ac:dyDescent="0.25">
      <c r="A27" s="6" t="str" vm="2331">
        <f>CUBEMEMBER("walle RP2012",{"[Individus].[Sexe].&amp;[1]","[Individus].[Age quinquennal].[Age quinquennal 80].&amp;[11]"})</f>
        <v>55-59 ans</v>
      </c>
      <c r="B27" s="20" vm="2388">
        <f t="shared" si="2"/>
        <v>6592</v>
      </c>
      <c r="C27" s="20" vm="2455">
        <f t="shared" si="2"/>
        <v>2516</v>
      </c>
      <c r="D27" s="20" vm="2411">
        <f t="shared" si="2"/>
        <v>1128</v>
      </c>
      <c r="E27" s="20" vm="2437">
        <f t="shared" si="2"/>
        <v>547</v>
      </c>
      <c r="F27" s="20" vm="2372">
        <f t="shared" si="2"/>
        <v>1008</v>
      </c>
      <c r="G27" s="20" vm="2382">
        <f t="shared" si="2"/>
        <v>317</v>
      </c>
      <c r="H27" s="20" vm="2368">
        <f t="shared" si="2"/>
        <v>175</v>
      </c>
      <c r="I27" s="20" vm="2393">
        <f t="shared" si="2"/>
        <v>411</v>
      </c>
      <c r="J27" s="21" vm="2456">
        <f t="shared" si="2"/>
        <v>490</v>
      </c>
    </row>
    <row r="28" spans="1:10" x14ac:dyDescent="0.25">
      <c r="A28" s="6" t="str" vm="2333">
        <f>CUBEMEMBER("walle RP2012",{"[Individus].[Sexe].&amp;[1]","[Individus].[Age quinquennal].[Age quinquennal 80].&amp;[12]"})</f>
        <v>60-64 ans</v>
      </c>
      <c r="B28" s="20" vm="2336">
        <f t="shared" si="2"/>
        <v>4686</v>
      </c>
      <c r="C28" s="20" vm="2348">
        <f t="shared" si="2"/>
        <v>1836</v>
      </c>
      <c r="D28" s="20" vm="2404">
        <f t="shared" si="2"/>
        <v>804</v>
      </c>
      <c r="E28" s="20" vm="2435">
        <f t="shared" si="2"/>
        <v>394</v>
      </c>
      <c r="F28" s="20" vm="2378">
        <f t="shared" si="2"/>
        <v>591</v>
      </c>
      <c r="G28" s="20" vm="2377">
        <f t="shared" si="2"/>
        <v>234</v>
      </c>
      <c r="H28" s="20" vm="2385">
        <f t="shared" si="2"/>
        <v>124</v>
      </c>
      <c r="I28" s="20" vm="2444">
        <f t="shared" si="2"/>
        <v>279</v>
      </c>
      <c r="J28" s="21" vm="2397">
        <f t="shared" si="2"/>
        <v>424</v>
      </c>
    </row>
    <row r="29" spans="1:10" x14ac:dyDescent="0.25">
      <c r="A29" s="6" t="str" vm="2320">
        <f>CUBEMEMBER("walle RP2012",{"[Individus].[Sexe].&amp;[1]","[Individus].[Age quinquennal].[Age quinquennal 80].&amp;[13]"})</f>
        <v>65-69 ans</v>
      </c>
      <c r="B29" s="20" vm="2394">
        <f t="shared" si="2"/>
        <v>3522</v>
      </c>
      <c r="C29" s="20" vm="2361">
        <f t="shared" si="2"/>
        <v>1579</v>
      </c>
      <c r="D29" s="20" vm="2447">
        <f t="shared" si="2"/>
        <v>545</v>
      </c>
      <c r="E29" s="20" vm="2345">
        <f t="shared" si="2"/>
        <v>308</v>
      </c>
      <c r="F29" s="20" vm="2451">
        <f t="shared" si="2"/>
        <v>354</v>
      </c>
      <c r="G29" s="20" vm="2443">
        <f t="shared" si="2"/>
        <v>173</v>
      </c>
      <c r="H29" s="20" vm="2425">
        <f t="shared" si="2"/>
        <v>69</v>
      </c>
      <c r="I29" s="20" vm="2380">
        <f t="shared" si="2"/>
        <v>183</v>
      </c>
      <c r="J29" s="21" vm="2402">
        <f t="shared" si="2"/>
        <v>311</v>
      </c>
    </row>
    <row r="30" spans="1:10" x14ac:dyDescent="0.25">
      <c r="A30" s="6" t="str" vm="2327">
        <f>CUBEMEMBER("walle RP2012",{"[Individus].[Sexe].&amp;[1]","[Individus].[Age quinquennal].[Age quinquennal 80].&amp;[14]"})</f>
        <v>70-74 ans</v>
      </c>
      <c r="B30" s="20" vm="2464">
        <f t="shared" si="2"/>
        <v>2521</v>
      </c>
      <c r="C30" s="20" vm="2422">
        <f t="shared" si="2"/>
        <v>1371</v>
      </c>
      <c r="D30" s="20" vm="2469">
        <f t="shared" si="2"/>
        <v>419</v>
      </c>
      <c r="E30" s="20" vm="2462">
        <f t="shared" si="2"/>
        <v>205</v>
      </c>
      <c r="F30" s="20" vm="2463">
        <f t="shared" si="2"/>
        <v>146</v>
      </c>
      <c r="G30" s="20" vm="2468">
        <f t="shared" si="2"/>
        <v>75</v>
      </c>
      <c r="H30" s="20" vm="2466">
        <f t="shared" si="2"/>
        <v>45</v>
      </c>
      <c r="I30" s="20" vm="2465">
        <f t="shared" si="2"/>
        <v>92</v>
      </c>
      <c r="J30" s="21" vm="2467">
        <f t="shared" si="2"/>
        <v>168</v>
      </c>
    </row>
    <row r="31" spans="1:10" x14ac:dyDescent="0.25">
      <c r="A31" s="6" t="str" vm="2323">
        <f>CUBEMEMBER("walle RP2012",{"[Individus].[Sexe].&amp;[1]","[Individus].[Age quinquennal].[Age quinquennal 80].&amp;[15]"})</f>
        <v>75-79 ans</v>
      </c>
      <c r="B31" s="20" vm="2349">
        <f t="shared" si="2"/>
        <v>1573</v>
      </c>
      <c r="C31" s="20" vm="2392">
        <f t="shared" si="2"/>
        <v>935</v>
      </c>
      <c r="D31" s="20" vm="2399">
        <f t="shared" si="2"/>
        <v>214</v>
      </c>
      <c r="E31" s="20" vm="2366">
        <f t="shared" si="2"/>
        <v>117</v>
      </c>
      <c r="F31" s="20" vm="2442">
        <f t="shared" si="2"/>
        <v>90</v>
      </c>
      <c r="G31" s="20" vm="2450">
        <f t="shared" si="2"/>
        <v>58</v>
      </c>
      <c r="H31" s="20" vm="2398">
        <f t="shared" si="2"/>
        <v>26</v>
      </c>
      <c r="I31" s="20" vm="2359">
        <f t="shared" si="2"/>
        <v>40</v>
      </c>
      <c r="J31" s="21" vm="2341">
        <f t="shared" si="2"/>
        <v>93</v>
      </c>
    </row>
    <row r="32" spans="1:10" x14ac:dyDescent="0.25">
      <c r="A32" s="6" t="str" vm="2325">
        <f>CUBEMEMBER("walle RP2012",{"[Individus].[Sexe].&amp;[1]","[Individus].[Age quinquennal].[Age quinquennal 80].&amp;[16]"})</f>
        <v>80 ans et plus</v>
      </c>
      <c r="B32" s="20" vm="2350">
        <f t="shared" si="2"/>
        <v>1178</v>
      </c>
      <c r="C32" s="20" vm="2335">
        <f t="shared" si="2"/>
        <v>728</v>
      </c>
      <c r="D32" s="20" vm="2352">
        <f t="shared" si="2"/>
        <v>170</v>
      </c>
      <c r="E32" s="20" vm="2337">
        <f t="shared" si="2"/>
        <v>80</v>
      </c>
      <c r="F32" s="20" vm="2338">
        <f t="shared" si="2"/>
        <v>36</v>
      </c>
      <c r="G32" s="20" vm="2358">
        <f t="shared" si="2"/>
        <v>43</v>
      </c>
      <c r="H32" s="20" vm="2445">
        <f t="shared" si="2"/>
        <v>19</v>
      </c>
      <c r="I32" s="20" vm="2434">
        <f t="shared" si="2"/>
        <v>35</v>
      </c>
      <c r="J32" s="21" vm="2441">
        <f t="shared" si="2"/>
        <v>67</v>
      </c>
    </row>
    <row r="33" spans="1:10" x14ac:dyDescent="0.25">
      <c r="A33" s="17" t="str" vm="2480">
        <f>CUBEMEMBER("walle RP2012","[Individus].[Sexe].&amp;[2]")</f>
        <v>Femmes</v>
      </c>
      <c r="B33" s="18" vm="2597">
        <f t="shared" ref="B33:J47" si="3">CUBEVALUE("walle RP2012",$A$2,$A33,B$2)</f>
        <v>99440</v>
      </c>
      <c r="C33" s="18" vm="2568">
        <f t="shared" si="3"/>
        <v>27078</v>
      </c>
      <c r="D33" s="18" vm="2552">
        <f t="shared" si="3"/>
        <v>11213</v>
      </c>
      <c r="E33" s="18" vm="2589">
        <f t="shared" si="3"/>
        <v>15705</v>
      </c>
      <c r="F33" s="18" vm="2554">
        <f t="shared" si="3"/>
        <v>15838</v>
      </c>
      <c r="G33" s="18" vm="2512">
        <f t="shared" si="3"/>
        <v>8770</v>
      </c>
      <c r="H33" s="18" vm="2544">
        <f t="shared" si="3"/>
        <v>8088</v>
      </c>
      <c r="I33" s="18" vm="2561">
        <f t="shared" si="3"/>
        <v>8049</v>
      </c>
      <c r="J33" s="19" vm="2514">
        <f t="shared" si="3"/>
        <v>4699</v>
      </c>
    </row>
    <row r="34" spans="1:10" x14ac:dyDescent="0.25">
      <c r="A34" s="6" t="str" vm="2482">
        <f>CUBEMEMBER("walle RP2012",{"[Individus].[Sexe].&amp;[2]","[Individus].[Age quinquennal].[Age quinquennal 80].&amp;[3]"})</f>
        <v>15-19 ans</v>
      </c>
      <c r="B34" s="20" vm="2546">
        <f t="shared" si="3"/>
        <v>11188</v>
      </c>
      <c r="C34" s="20" vm="2603">
        <f t="shared" si="3"/>
        <v>2174</v>
      </c>
      <c r="D34" s="20" vm="2604">
        <f t="shared" si="3"/>
        <v>472</v>
      </c>
      <c r="E34" s="20" vm="2534">
        <f t="shared" si="3"/>
        <v>5581</v>
      </c>
      <c r="F34" s="20" vm="2588">
        <f t="shared" si="3"/>
        <v>1184</v>
      </c>
      <c r="G34" s="20" vm="2529">
        <f t="shared" si="3"/>
        <v>940</v>
      </c>
      <c r="H34" s="20" vm="2541">
        <f t="shared" si="3"/>
        <v>748</v>
      </c>
      <c r="I34" s="20" vm="2594">
        <f t="shared" si="3"/>
        <v>85</v>
      </c>
      <c r="J34" s="21" vm="2605">
        <f t="shared" si="3"/>
        <v>4</v>
      </c>
    </row>
    <row r="35" spans="1:10" x14ac:dyDescent="0.25">
      <c r="A35" s="6" t="str" vm="2484">
        <f>CUBEMEMBER("walle RP2012",{"[Individus].[Sexe].&amp;[2]","[Individus].[Age quinquennal].[Age quinquennal 80].&amp;[4]"})</f>
        <v>20-24 ans</v>
      </c>
      <c r="B35" s="20" vm="2574">
        <f t="shared" si="3"/>
        <v>11306</v>
      </c>
      <c r="C35" s="20" vm="2503">
        <f t="shared" si="3"/>
        <v>1985</v>
      </c>
      <c r="D35" s="20" vm="2542">
        <f t="shared" si="3"/>
        <v>337</v>
      </c>
      <c r="E35" s="20" vm="2536">
        <f t="shared" si="3"/>
        <v>1879</v>
      </c>
      <c r="F35" s="20" vm="2523">
        <f t="shared" si="3"/>
        <v>1996</v>
      </c>
      <c r="G35" s="20" vm="2591">
        <f t="shared" si="3"/>
        <v>1627</v>
      </c>
      <c r="H35" s="20" vm="2587">
        <f t="shared" si="3"/>
        <v>2110</v>
      </c>
      <c r="I35" s="20" vm="2586">
        <f t="shared" si="3"/>
        <v>1155</v>
      </c>
      <c r="J35" s="21" vm="2518">
        <f t="shared" si="3"/>
        <v>217</v>
      </c>
    </row>
    <row r="36" spans="1:10" x14ac:dyDescent="0.25">
      <c r="A36" s="6" t="str" vm="2472">
        <f>CUBEMEMBER("walle RP2012",{"[Individus].[Sexe].&amp;[2]","[Individus].[Age quinquennal].[Age quinquennal 80].&amp;[5]"})</f>
        <v>25-29 ans</v>
      </c>
      <c r="B36" s="20" vm="2617">
        <f t="shared" si="3"/>
        <v>11187</v>
      </c>
      <c r="C36" s="20" vm="2612">
        <f t="shared" si="3"/>
        <v>2066</v>
      </c>
      <c r="D36" s="20" vm="2614">
        <f t="shared" si="3"/>
        <v>402</v>
      </c>
      <c r="E36" s="20" vm="2616">
        <f t="shared" si="3"/>
        <v>1475</v>
      </c>
      <c r="F36" s="20" vm="2611">
        <f t="shared" si="3"/>
        <v>2130</v>
      </c>
      <c r="G36" s="20" vm="2581">
        <f t="shared" si="3"/>
        <v>1260</v>
      </c>
      <c r="H36" s="20" vm="2615">
        <f t="shared" si="3"/>
        <v>1781</v>
      </c>
      <c r="I36" s="20" vm="2577">
        <f t="shared" si="3"/>
        <v>1424</v>
      </c>
      <c r="J36" s="21" vm="2613">
        <f t="shared" si="3"/>
        <v>649</v>
      </c>
    </row>
    <row r="37" spans="1:10" x14ac:dyDescent="0.25">
      <c r="A37" s="6" t="str" vm="2479">
        <f>CUBEMEMBER("walle RP2012",{"[Individus].[Sexe].&amp;[2]","[Individus].[Age quinquennal].[Age quinquennal 80].&amp;[6]"})</f>
        <v>30-34 ans</v>
      </c>
      <c r="B37" s="20" vm="2599">
        <f t="shared" si="3"/>
        <v>10005</v>
      </c>
      <c r="C37" s="20" vm="2576">
        <f t="shared" si="3"/>
        <v>2023</v>
      </c>
      <c r="D37" s="20" vm="2519">
        <f t="shared" si="3"/>
        <v>543</v>
      </c>
      <c r="E37" s="20" vm="2505">
        <f t="shared" si="3"/>
        <v>1177</v>
      </c>
      <c r="F37" s="20" vm="2618">
        <f t="shared" si="3"/>
        <v>1949</v>
      </c>
      <c r="G37" s="20" vm="2502">
        <f t="shared" si="3"/>
        <v>1092</v>
      </c>
      <c r="H37" s="20" vm="2556">
        <f t="shared" si="3"/>
        <v>1213</v>
      </c>
      <c r="I37" s="20" vm="2522">
        <f t="shared" si="3"/>
        <v>1249</v>
      </c>
      <c r="J37" s="21" vm="2540">
        <f t="shared" si="3"/>
        <v>759</v>
      </c>
    </row>
    <row r="38" spans="1:10" x14ac:dyDescent="0.25">
      <c r="A38" s="6" t="str" vm="2474">
        <f>CUBEMEMBER("walle RP2012",{"[Individus].[Sexe].&amp;[2]","[Individus].[Age quinquennal].[Age quinquennal 80].&amp;[7]"})</f>
        <v>35-39 ans</v>
      </c>
      <c r="B38" s="20" vm="2578">
        <f t="shared" si="3"/>
        <v>9707</v>
      </c>
      <c r="C38" s="20" vm="2545">
        <f t="shared" si="3"/>
        <v>2317</v>
      </c>
      <c r="D38" s="20" vm="2537">
        <f t="shared" si="3"/>
        <v>955</v>
      </c>
      <c r="E38" s="20" vm="2525">
        <f t="shared" si="3"/>
        <v>1000</v>
      </c>
      <c r="F38" s="20" vm="2528">
        <f t="shared" si="3"/>
        <v>1722</v>
      </c>
      <c r="G38" s="20" vm="2549">
        <f t="shared" si="3"/>
        <v>1007</v>
      </c>
      <c r="H38" s="20" vm="2495">
        <f t="shared" si="3"/>
        <v>834</v>
      </c>
      <c r="I38" s="20" vm="2527">
        <f t="shared" si="3"/>
        <v>1134</v>
      </c>
      <c r="J38" s="21" vm="2535">
        <f t="shared" si="3"/>
        <v>738</v>
      </c>
    </row>
    <row r="39" spans="1:10" x14ac:dyDescent="0.25">
      <c r="A39" s="6" t="str" vm="2476">
        <f>CUBEMEMBER("walle RP2012",{"[Individus].[Sexe].&amp;[2]","[Individus].[Age quinquennal].[Age quinquennal 80].&amp;[8]"})</f>
        <v>40-44 ans</v>
      </c>
      <c r="B39" s="20" vm="2582">
        <f t="shared" si="3"/>
        <v>9920</v>
      </c>
      <c r="C39" s="20" vm="2570">
        <f t="shared" si="3"/>
        <v>2543</v>
      </c>
      <c r="D39" s="20" vm="2559">
        <f t="shared" si="3"/>
        <v>1432</v>
      </c>
      <c r="E39" s="20" vm="2497">
        <f t="shared" si="3"/>
        <v>992</v>
      </c>
      <c r="F39" s="20" vm="2520">
        <f t="shared" si="3"/>
        <v>1895</v>
      </c>
      <c r="G39" s="20" vm="2489">
        <f t="shared" si="3"/>
        <v>811</v>
      </c>
      <c r="H39" s="20" vm="2566">
        <f t="shared" si="3"/>
        <v>580</v>
      </c>
      <c r="I39" s="20" vm="2585">
        <f t="shared" si="3"/>
        <v>950</v>
      </c>
      <c r="J39" s="21" vm="2551">
        <f t="shared" si="3"/>
        <v>717</v>
      </c>
    </row>
    <row r="40" spans="1:10" x14ac:dyDescent="0.25">
      <c r="A40" s="6" t="str" vm="2471">
        <f>CUBEMEMBER("walle RP2012",{"[Individus].[Sexe].&amp;[2]","[Individus].[Age quinquennal].[Age quinquennal 80].&amp;[9]"})</f>
        <v>45-49 ans</v>
      </c>
      <c r="B40" s="20" vm="2513">
        <f t="shared" si="3"/>
        <v>9123</v>
      </c>
      <c r="C40" s="20" vm="2550">
        <f t="shared" si="3"/>
        <v>2429</v>
      </c>
      <c r="D40" s="20" vm="2560">
        <f t="shared" si="3"/>
        <v>1607</v>
      </c>
      <c r="E40" s="20" vm="2600">
        <f t="shared" si="3"/>
        <v>1008</v>
      </c>
      <c r="F40" s="20" vm="2619">
        <f t="shared" si="3"/>
        <v>1804</v>
      </c>
      <c r="G40" s="20" vm="2602">
        <f t="shared" si="3"/>
        <v>667</v>
      </c>
      <c r="H40" s="20" vm="2515">
        <f t="shared" si="3"/>
        <v>377</v>
      </c>
      <c r="I40" s="20" vm="2553">
        <f t="shared" si="3"/>
        <v>738</v>
      </c>
      <c r="J40" s="21" vm="2601">
        <f t="shared" si="3"/>
        <v>493</v>
      </c>
    </row>
    <row r="41" spans="1:10" x14ac:dyDescent="0.25">
      <c r="A41" s="6" t="str" vm="2478">
        <f>CUBEMEMBER("walle RP2012",{"[Individus].[Sexe].&amp;[2]","[Individus].[Age quinquennal].[Age quinquennal 80].&amp;[10]"})</f>
        <v>50-54 ans</v>
      </c>
      <c r="B41" s="20" vm="2573">
        <f t="shared" si="3"/>
        <v>7273</v>
      </c>
      <c r="C41" s="20" vm="2532">
        <f t="shared" si="3"/>
        <v>2137</v>
      </c>
      <c r="D41" s="20" vm="2498">
        <f t="shared" si="3"/>
        <v>1438</v>
      </c>
      <c r="E41" s="20" vm="2548">
        <f t="shared" si="3"/>
        <v>769</v>
      </c>
      <c r="F41" s="20" vm="2516">
        <f t="shared" si="3"/>
        <v>1313</v>
      </c>
      <c r="G41" s="20" vm="2590">
        <f t="shared" si="3"/>
        <v>514</v>
      </c>
      <c r="H41" s="20" vm="2584">
        <f t="shared" si="3"/>
        <v>189</v>
      </c>
      <c r="I41" s="20" vm="2563">
        <f t="shared" si="3"/>
        <v>506</v>
      </c>
      <c r="J41" s="21" vm="2572">
        <f t="shared" si="3"/>
        <v>407</v>
      </c>
    </row>
    <row r="42" spans="1:10" x14ac:dyDescent="0.25">
      <c r="A42" s="6" t="str" vm="2481">
        <f>CUBEMEMBER("walle RP2012",{"[Individus].[Sexe].&amp;[2]","[Individus].[Age quinquennal].[Age quinquennal 80].&amp;[11]"})</f>
        <v>55-59 ans</v>
      </c>
      <c r="B42" s="20" vm="2501">
        <f t="shared" si="3"/>
        <v>6076</v>
      </c>
      <c r="C42" s="20" vm="2533">
        <f t="shared" si="3"/>
        <v>1996</v>
      </c>
      <c r="D42" s="20" vm="2538">
        <f t="shared" si="3"/>
        <v>1317</v>
      </c>
      <c r="E42" s="20" vm="2517">
        <f t="shared" si="3"/>
        <v>689</v>
      </c>
      <c r="F42" s="20" vm="2593">
        <f t="shared" si="3"/>
        <v>926</v>
      </c>
      <c r="G42" s="20" vm="2539">
        <f t="shared" si="3"/>
        <v>368</v>
      </c>
      <c r="H42" s="20" vm="2499">
        <f t="shared" si="3"/>
        <v>133</v>
      </c>
      <c r="I42" s="20" vm="2557">
        <f t="shared" si="3"/>
        <v>367</v>
      </c>
      <c r="J42" s="21" vm="2580">
        <f t="shared" si="3"/>
        <v>280</v>
      </c>
    </row>
    <row r="43" spans="1:10" x14ac:dyDescent="0.25">
      <c r="A43" s="6" t="str" vm="2483">
        <f>CUBEMEMBER("walle RP2012",{"[Individus].[Sexe].&amp;[2]","[Individus].[Age quinquennal].[Age quinquennal 80].&amp;[12]"})</f>
        <v>60-64 ans</v>
      </c>
      <c r="B43" s="20" vm="2547">
        <f t="shared" si="3"/>
        <v>4399</v>
      </c>
      <c r="C43" s="20" vm="2526">
        <f t="shared" si="3"/>
        <v>1770</v>
      </c>
      <c r="D43" s="20" vm="2493">
        <f t="shared" si="3"/>
        <v>965</v>
      </c>
      <c r="E43" s="20" vm="2583">
        <f t="shared" si="3"/>
        <v>464</v>
      </c>
      <c r="F43" s="20" vm="2511">
        <f t="shared" si="3"/>
        <v>497</v>
      </c>
      <c r="G43" s="20" vm="2565">
        <f t="shared" si="3"/>
        <v>209</v>
      </c>
      <c r="H43" s="20" vm="2486">
        <f t="shared" si="3"/>
        <v>53</v>
      </c>
      <c r="I43" s="20" vm="2490">
        <f t="shared" si="3"/>
        <v>220</v>
      </c>
      <c r="J43" s="21" vm="2496">
        <f t="shared" si="3"/>
        <v>221</v>
      </c>
    </row>
    <row r="44" spans="1:10" x14ac:dyDescent="0.25">
      <c r="A44" s="6" t="str" vm="2470">
        <f>CUBEMEMBER("walle RP2012",{"[Individus].[Sexe].&amp;[2]","[Individus].[Age quinquennal].[Age quinquennal 80].&amp;[13]"})</f>
        <v>65-69 ans</v>
      </c>
      <c r="B44" s="20" vm="2492">
        <f t="shared" si="3"/>
        <v>3340</v>
      </c>
      <c r="C44" s="20" vm="2507">
        <f t="shared" si="3"/>
        <v>1678</v>
      </c>
      <c r="D44" s="20" vm="2579">
        <f t="shared" si="3"/>
        <v>711</v>
      </c>
      <c r="E44" s="20" vm="2488">
        <f t="shared" si="3"/>
        <v>304</v>
      </c>
      <c r="F44" s="20" vm="2558">
        <f t="shared" si="3"/>
        <v>221</v>
      </c>
      <c r="G44" s="20" vm="2521">
        <f t="shared" si="3"/>
        <v>140</v>
      </c>
      <c r="H44" s="20" vm="2504">
        <f t="shared" si="3"/>
        <v>38</v>
      </c>
      <c r="I44" s="20" vm="2510">
        <f t="shared" si="3"/>
        <v>123</v>
      </c>
      <c r="J44" s="21" vm="2506">
        <f t="shared" si="3"/>
        <v>125</v>
      </c>
    </row>
    <row r="45" spans="1:10" x14ac:dyDescent="0.25">
      <c r="A45" s="6" t="str" vm="2477">
        <f>CUBEMEMBER("walle RP2012",{"[Individus].[Sexe].&amp;[2]","[Individus].[Age quinquennal].[Age quinquennal 80].&amp;[14]"})</f>
        <v>70-74 ans</v>
      </c>
      <c r="B45" s="20" vm="2606">
        <f t="shared" si="3"/>
        <v>2494</v>
      </c>
      <c r="C45" s="20" vm="2608">
        <f t="shared" si="3"/>
        <v>1507</v>
      </c>
      <c r="D45" s="20" vm="2564">
        <f t="shared" si="3"/>
        <v>516</v>
      </c>
      <c r="E45" s="20" vm="2598">
        <f t="shared" si="3"/>
        <v>173</v>
      </c>
      <c r="F45" s="20" vm="2569">
        <f t="shared" si="3"/>
        <v>102</v>
      </c>
      <c r="G45" s="20" vm="2609">
        <f t="shared" si="3"/>
        <v>75</v>
      </c>
      <c r="H45" s="20" vm="2607">
        <f t="shared" si="3"/>
        <v>16</v>
      </c>
      <c r="I45" s="20" vm="2575">
        <f t="shared" si="3"/>
        <v>58</v>
      </c>
      <c r="J45" s="21" vm="2610">
        <f t="shared" si="3"/>
        <v>47</v>
      </c>
    </row>
    <row r="46" spans="1:10" x14ac:dyDescent="0.25">
      <c r="A46" s="6" t="str" vm="2473">
        <f>CUBEMEMBER("walle RP2012",{"[Individus].[Sexe].&amp;[2]","[Individus].[Age quinquennal].[Age quinquennal 80].&amp;[15]"})</f>
        <v>75-79 ans</v>
      </c>
      <c r="B46" s="20" vm="2595">
        <f t="shared" si="3"/>
        <v>1767</v>
      </c>
      <c r="C46" s="20" vm="2530">
        <f t="shared" si="3"/>
        <v>1234</v>
      </c>
      <c r="D46" s="20" vm="2562">
        <f t="shared" si="3"/>
        <v>278</v>
      </c>
      <c r="E46" s="20" vm="2531">
        <f t="shared" si="3"/>
        <v>112</v>
      </c>
      <c r="F46" s="20" vm="2491">
        <f t="shared" si="3"/>
        <v>52</v>
      </c>
      <c r="G46" s="20" vm="2508">
        <f t="shared" si="3"/>
        <v>32</v>
      </c>
      <c r="H46" s="20" vm="2487">
        <f t="shared" si="3"/>
        <v>9</v>
      </c>
      <c r="I46" s="20" vm="2494">
        <f t="shared" si="3"/>
        <v>24</v>
      </c>
      <c r="J46" s="21" vm="2571">
        <f t="shared" si="3"/>
        <v>26</v>
      </c>
    </row>
    <row r="47" spans="1:10" x14ac:dyDescent="0.25">
      <c r="A47" s="12" t="str" vm="2475">
        <f>CUBEMEMBER("walle RP2012",{"[Individus].[Sexe].&amp;[2]","[Individus].[Age quinquennal].[Age quinquennal 80].&amp;[16]"})</f>
        <v>80 ans et plus</v>
      </c>
      <c r="B47" s="22" vm="2485">
        <f t="shared" si="3"/>
        <v>1655</v>
      </c>
      <c r="C47" s="22" vm="2592">
        <f t="shared" si="3"/>
        <v>1219</v>
      </c>
      <c r="D47" s="22" vm="2596">
        <f t="shared" si="3"/>
        <v>240</v>
      </c>
      <c r="E47" s="22" vm="2500">
        <f t="shared" si="3"/>
        <v>82</v>
      </c>
      <c r="F47" s="22" vm="2509">
        <f t="shared" si="3"/>
        <v>47</v>
      </c>
      <c r="G47" s="22" vm="2543">
        <f t="shared" si="3"/>
        <v>28</v>
      </c>
      <c r="H47" s="22" vm="2524">
        <f t="shared" si="3"/>
        <v>7</v>
      </c>
      <c r="I47" s="22" vm="2555">
        <f t="shared" si="3"/>
        <v>16</v>
      </c>
      <c r="J47" s="23" vm="2567">
        <f t="shared" si="3"/>
        <v>16</v>
      </c>
    </row>
    <row r="48" spans="1:10" x14ac:dyDescent="0.25">
      <c r="A48" s="24"/>
      <c r="B48" s="25"/>
      <c r="C48" s="25"/>
      <c r="D48" s="25"/>
      <c r="E48" s="25"/>
      <c r="F48" s="25"/>
      <c r="G48" s="14"/>
      <c r="H48" s="14"/>
      <c r="I48" s="14"/>
      <c r="J48" s="10" t="s">
        <v>2</v>
      </c>
    </row>
    <row r="49" spans="1:10" x14ac:dyDescent="0.25">
      <c r="A49" s="24"/>
      <c r="B49" s="25"/>
      <c r="C49" s="25"/>
      <c r="D49" s="25"/>
      <c r="E49" s="25"/>
      <c r="F49" s="25"/>
      <c r="G49" s="14"/>
      <c r="H49" s="14"/>
      <c r="I49" s="14"/>
      <c r="J49" s="10"/>
    </row>
  </sheetData>
  <mergeCells count="1">
    <mergeCell ref="A1:J1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zoomScaleNormal="100" workbookViewId="0">
      <selection activeCell="H5" sqref="H5"/>
    </sheetView>
  </sheetViews>
  <sheetFormatPr baseColWidth="10" defaultRowHeight="15" x14ac:dyDescent="0.25"/>
  <cols>
    <col min="1" max="1" width="14.28515625" customWidth="1"/>
    <col min="2" max="2" width="9" customWidth="1"/>
    <col min="3" max="3" width="8.7109375" customWidth="1"/>
    <col min="4" max="4" width="6.42578125" customWidth="1"/>
    <col min="5" max="5" width="6.28515625" customWidth="1"/>
    <col min="6" max="6" width="7.42578125" customWidth="1"/>
    <col min="7" max="7" width="8.140625" customWidth="1"/>
    <col min="8" max="8" width="8.42578125" customWidth="1"/>
    <col min="9" max="9" width="9.7109375" customWidth="1"/>
    <col min="10" max="10" width="9.42578125" customWidth="1"/>
    <col min="11" max="11" width="12.5703125" bestFit="1" customWidth="1"/>
  </cols>
  <sheetData>
    <row r="1" spans="1:10" ht="32.25" customHeight="1" x14ac:dyDescent="0.2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3.75" x14ac:dyDescent="0.25">
      <c r="A2" s="2" t="str" vm="8">
        <f>CUBEMEMBER("walle RP2012","[Measures].[Individus de 15 ans et plus]","Subdivision et âge")</f>
        <v>Subdivision et âge</v>
      </c>
      <c r="B2" s="15" t="str" vm="1">
        <f>CUBEMEMBER("walle RP2012","[Individus].[Dernier Diplôme Obtenu].[All]","Ensemble")</f>
        <v>Ensemble</v>
      </c>
      <c r="C2" s="15" t="str" vm="11">
        <f>CUBEMEMBER("walle RP2012","[Individus].[Dernier Diplôme Obtenu].&amp;[0]")</f>
        <v>Aucun diplôme</v>
      </c>
      <c r="D2" s="15" t="str" vm="3">
        <f>CUBEMEMBER("walle RP2012","[Individus].[Dernier Diplôme Obtenu].&amp;[1]")</f>
        <v>CEP</v>
      </c>
      <c r="E2" s="15" t="str" vm="5">
        <f>CUBEMEMBER("walle RP2012","[Individus].[Dernier Diplôme Obtenu].&amp;[2]")</f>
        <v>BEPC</v>
      </c>
      <c r="F2" s="15" t="str" vm="24">
        <f>CUBESET("walle RP2012","{[Individus].[Dernier Diplôme Obtenu].&amp;[3],[Individus].[Dernier Diplôme Obtenu].&amp;[4]}","CAP-BEP")</f>
        <v>CAP-BEP</v>
      </c>
      <c r="G2" s="15" t="str" vm="2">
        <f>CUBEMEMBER("walle RP2012","[Individus].[Dernier Diplôme Obtenu].&amp;[5]")</f>
        <v>Bac général</v>
      </c>
      <c r="H2" s="15" t="str" vm="4">
        <f>CUBEMEMBER("walle RP2012","[Individus].[Dernier Diplôme Obtenu].&amp;[6]","bac pro. ou techno.")</f>
        <v>bac pro. ou techno.</v>
      </c>
      <c r="I2" s="15" t="str" vm="6">
        <f>CUBEMEMBER("walle RP2012","[Individus].[Dernier Diplôme Obtenu].&amp;[7]")</f>
        <v>1er cycle Universitaire</v>
      </c>
      <c r="J2" s="16" t="str" vm="9">
        <f>CUBEMEMBER("walle RP2012","[Individus].[Dernier Diplôme Obtenu].&amp;[8]","2e ou 3e cycle universitaire")</f>
        <v>2e ou 3e cycle universitaire</v>
      </c>
    </row>
    <row r="3" spans="1:10" x14ac:dyDescent="0.25">
      <c r="A3" s="17" t="str" vm="44">
        <f>CUBEMEMBER("walle RP2012","[Individus].[Age quinquennal].[All]","Ensemble")</f>
        <v>Ensemble</v>
      </c>
      <c r="B3" s="18" vm="92">
        <f t="shared" ref="B3:J11" si="0">CUBEVALUE("walle RP2012",$A$2,$A3,B$2)</f>
        <v>202825</v>
      </c>
      <c r="C3" s="18" vm="68">
        <f t="shared" si="0"/>
        <v>62927</v>
      </c>
      <c r="D3" s="18" vm="94">
        <f t="shared" si="0"/>
        <v>21915</v>
      </c>
      <c r="E3" s="18" vm="134">
        <f t="shared" si="0"/>
        <v>29117</v>
      </c>
      <c r="F3" s="18" vm="175">
        <f t="shared" si="0"/>
        <v>34262</v>
      </c>
      <c r="G3" s="18" vm="93">
        <f t="shared" si="0"/>
        <v>14970</v>
      </c>
      <c r="H3" s="18" vm="135">
        <f t="shared" si="0"/>
        <v>14991</v>
      </c>
      <c r="I3" s="18" vm="136">
        <f t="shared" si="0"/>
        <v>14519</v>
      </c>
      <c r="J3" s="19" vm="67">
        <f t="shared" si="0"/>
        <v>10124</v>
      </c>
    </row>
    <row r="4" spans="1:10" x14ac:dyDescent="0.25">
      <c r="A4" s="6" t="str" vm="191">
        <f>CUBEMEMBER("walle RP2012","[Individus].[Age décennal].[Age décennal 80].&amp;[1]")</f>
        <v>10-19 ans</v>
      </c>
      <c r="B4" s="20" vm="203">
        <f t="shared" si="0"/>
        <v>23048</v>
      </c>
      <c r="C4" s="20" vm="218">
        <f t="shared" si="0"/>
        <v>5904</v>
      </c>
      <c r="D4" s="20" vm="205">
        <f t="shared" si="0"/>
        <v>1150</v>
      </c>
      <c r="E4" s="20" vm="217">
        <f t="shared" si="0"/>
        <v>10446</v>
      </c>
      <c r="F4" s="20" vm="262">
        <f t="shared" si="0"/>
        <v>2589</v>
      </c>
      <c r="G4" s="20" vm="204">
        <f t="shared" si="0"/>
        <v>1498</v>
      </c>
      <c r="H4" s="20" vm="216">
        <f t="shared" si="0"/>
        <v>1314</v>
      </c>
      <c r="I4" s="20" vm="234">
        <f t="shared" si="0"/>
        <v>142</v>
      </c>
      <c r="J4" s="21" vm="219">
        <f t="shared" si="0"/>
        <v>5</v>
      </c>
    </row>
    <row r="5" spans="1:10" x14ac:dyDescent="0.25">
      <c r="A5" s="6" t="str" vm="193">
        <f>CUBEMEMBER("walle RP2012","[Individus].[Age décennal].[Age décennal 80].&amp;[2]")</f>
        <v>20-29 ans</v>
      </c>
      <c r="B5" s="20" vm="237">
        <f t="shared" si="0"/>
        <v>45164</v>
      </c>
      <c r="C5" s="20" vm="215">
        <f t="shared" si="0"/>
        <v>10665</v>
      </c>
      <c r="D5" s="20" vm="235">
        <f t="shared" si="0"/>
        <v>1721</v>
      </c>
      <c r="E5" s="20" vm="220">
        <f t="shared" si="0"/>
        <v>6325</v>
      </c>
      <c r="F5" s="20" vm="263">
        <f t="shared" si="0"/>
        <v>9043</v>
      </c>
      <c r="G5" s="20" vm="236">
        <f t="shared" si="0"/>
        <v>4855</v>
      </c>
      <c r="H5" s="20" vm="221">
        <f t="shared" si="0"/>
        <v>7001</v>
      </c>
      <c r="I5" s="20" vm="202">
        <f t="shared" si="0"/>
        <v>4164</v>
      </c>
      <c r="J5" s="21" vm="214">
        <f t="shared" si="0"/>
        <v>1390</v>
      </c>
    </row>
    <row r="6" spans="1:10" x14ac:dyDescent="0.25">
      <c r="A6" s="6" t="str" vm="195">
        <f>CUBEMEMBER("walle RP2012","[Individus].[Age décennal].[Age décennal 80].&amp;[3]")</f>
        <v>30-39 ans</v>
      </c>
      <c r="B6" s="20" vm="255">
        <f t="shared" si="0"/>
        <v>40010</v>
      </c>
      <c r="C6" s="20" vm="222">
        <f t="shared" si="0"/>
        <v>10751</v>
      </c>
      <c r="D6" s="20" vm="253">
        <f t="shared" si="0"/>
        <v>3052</v>
      </c>
      <c r="E6" s="20" vm="213">
        <f t="shared" si="0"/>
        <v>4013</v>
      </c>
      <c r="F6" s="20" vm="264">
        <f t="shared" si="0"/>
        <v>8113</v>
      </c>
      <c r="G6" s="20" vm="254">
        <f t="shared" si="0"/>
        <v>3461</v>
      </c>
      <c r="H6" s="20" vm="212">
        <f t="shared" si="0"/>
        <v>3687</v>
      </c>
      <c r="I6" s="20" vm="238">
        <f t="shared" si="0"/>
        <v>4167</v>
      </c>
      <c r="J6" s="21" vm="223">
        <f t="shared" si="0"/>
        <v>2766</v>
      </c>
    </row>
    <row r="7" spans="1:10" x14ac:dyDescent="0.25">
      <c r="A7" s="6" t="str" vm="197">
        <f>CUBEMEMBER("walle RP2012","[Individus].[Age décennal].[Age décennal 80].&amp;[4]")</f>
        <v>40-49 ans</v>
      </c>
      <c r="B7" s="20" vm="241">
        <f t="shared" si="0"/>
        <v>39487</v>
      </c>
      <c r="C7" s="20" vm="259">
        <f t="shared" si="0"/>
        <v>12182</v>
      </c>
      <c r="D7" s="20" vm="239">
        <f t="shared" si="0"/>
        <v>5944</v>
      </c>
      <c r="E7" s="20" vm="224">
        <f t="shared" si="0"/>
        <v>3462</v>
      </c>
      <c r="F7" s="20" vm="265">
        <f t="shared" si="0"/>
        <v>7711</v>
      </c>
      <c r="G7" s="20" vm="240">
        <f t="shared" si="0"/>
        <v>2495</v>
      </c>
      <c r="H7" s="20" vm="225">
        <f t="shared" si="0"/>
        <v>1823</v>
      </c>
      <c r="I7" s="20" vm="261">
        <f t="shared" si="0"/>
        <v>3214</v>
      </c>
      <c r="J7" s="21" vm="260">
        <f t="shared" si="0"/>
        <v>2656</v>
      </c>
    </row>
    <row r="8" spans="1:10" x14ac:dyDescent="0.25">
      <c r="A8" s="6" t="str" vm="190">
        <f>CUBEMEMBER("walle RP2012","[Individus].[Age décennal].[Age décennal 80].&amp;[5]")</f>
        <v>50-59 ans</v>
      </c>
      <c r="B8" s="20" vm="199">
        <f t="shared" si="0"/>
        <v>27981</v>
      </c>
      <c r="C8" s="20" vm="226">
        <f t="shared" si="0"/>
        <v>9568</v>
      </c>
      <c r="D8" s="20" vm="201">
        <f t="shared" si="0"/>
        <v>5186</v>
      </c>
      <c r="E8" s="20" vm="211">
        <f t="shared" si="0"/>
        <v>2632</v>
      </c>
      <c r="F8" s="20" vm="266">
        <f t="shared" si="0"/>
        <v>4670</v>
      </c>
      <c r="G8" s="20" vm="200">
        <f t="shared" si="0"/>
        <v>1594</v>
      </c>
      <c r="H8" s="20" vm="210">
        <f t="shared" si="0"/>
        <v>760</v>
      </c>
      <c r="I8" s="20" vm="242">
        <f t="shared" si="0"/>
        <v>1762</v>
      </c>
      <c r="J8" s="21" vm="227">
        <f t="shared" si="0"/>
        <v>1809</v>
      </c>
    </row>
    <row r="9" spans="1:10" x14ac:dyDescent="0.25">
      <c r="A9" s="6" t="str" vm="192">
        <f>CUBEMEMBER("walle RP2012","[Individus].[Age décennal].[Age décennal 80].&amp;[6]")</f>
        <v>60-69 ans</v>
      </c>
      <c r="B9" s="20" vm="245">
        <f t="shared" si="0"/>
        <v>15947</v>
      </c>
      <c r="C9" s="20" vm="209">
        <f t="shared" si="0"/>
        <v>6863</v>
      </c>
      <c r="D9" s="20" vm="243">
        <f t="shared" si="0"/>
        <v>3025</v>
      </c>
      <c r="E9" s="20" vm="228">
        <f t="shared" si="0"/>
        <v>1470</v>
      </c>
      <c r="F9" s="20" vm="267">
        <f t="shared" si="0"/>
        <v>1663</v>
      </c>
      <c r="G9" s="20" vm="244">
        <f t="shared" si="0"/>
        <v>756</v>
      </c>
      <c r="H9" s="20" vm="229">
        <f t="shared" si="0"/>
        <v>284</v>
      </c>
      <c r="I9" s="20" vm="198">
        <f t="shared" si="0"/>
        <v>805</v>
      </c>
      <c r="J9" s="21" vm="208">
        <f t="shared" si="0"/>
        <v>1081</v>
      </c>
    </row>
    <row r="10" spans="1:10" x14ac:dyDescent="0.25">
      <c r="A10" s="6" t="str" vm="194">
        <f>CUBEMEMBER("walle RP2012","[Individus].[Age décennal].[Age décennal 80].&amp;[7]")</f>
        <v>70-79 ans</v>
      </c>
      <c r="B10" s="20" vm="252">
        <f t="shared" si="0"/>
        <v>8355</v>
      </c>
      <c r="C10" s="20" vm="230">
        <f t="shared" si="0"/>
        <v>5047</v>
      </c>
      <c r="D10" s="20" vm="250">
        <f t="shared" si="0"/>
        <v>1427</v>
      </c>
      <c r="E10" s="20" vm="207">
        <f t="shared" si="0"/>
        <v>607</v>
      </c>
      <c r="F10" s="20" vm="268">
        <f t="shared" si="0"/>
        <v>390</v>
      </c>
      <c r="G10" s="20" vm="251">
        <f t="shared" si="0"/>
        <v>240</v>
      </c>
      <c r="H10" s="20" vm="206">
        <f t="shared" si="0"/>
        <v>96</v>
      </c>
      <c r="I10" s="20" vm="246">
        <f t="shared" si="0"/>
        <v>214</v>
      </c>
      <c r="J10" s="21" vm="231">
        <f t="shared" si="0"/>
        <v>334</v>
      </c>
    </row>
    <row r="11" spans="1:10" x14ac:dyDescent="0.25">
      <c r="A11" s="6" t="str" vm="196">
        <f>CUBEMEMBER("walle RP2012","[Individus].[Age décennal].[Age décennal 80].&amp;[8]")</f>
        <v>80 ans et plus</v>
      </c>
      <c r="B11" s="20" vm="249">
        <f t="shared" si="0"/>
        <v>2833</v>
      </c>
      <c r="C11" s="20" vm="256">
        <f t="shared" si="0"/>
        <v>1947</v>
      </c>
      <c r="D11" s="20" vm="247">
        <f t="shared" si="0"/>
        <v>410</v>
      </c>
      <c r="E11" s="20" vm="232">
        <f t="shared" si="0"/>
        <v>162</v>
      </c>
      <c r="F11" s="20" vm="269">
        <f t="shared" si="0"/>
        <v>83</v>
      </c>
      <c r="G11" s="20" vm="248">
        <f t="shared" si="0"/>
        <v>71</v>
      </c>
      <c r="H11" s="20" vm="233">
        <f t="shared" si="0"/>
        <v>26</v>
      </c>
      <c r="I11" s="20" vm="258">
        <f t="shared" si="0"/>
        <v>51</v>
      </c>
      <c r="J11" s="21" vm="257">
        <f t="shared" si="0"/>
        <v>83</v>
      </c>
    </row>
    <row r="12" spans="1:10" x14ac:dyDescent="0.25">
      <c r="A12" s="17" t="str" vm="311">
        <f>CUBEMEMBER("walle RP2012","[Geographie].[Subdivision].&amp;[1]")</f>
        <v>Iles Du Vent</v>
      </c>
      <c r="B12" s="18" vm="514">
        <f t="shared" ref="B12:B56" si="1">CUBEVALUE("walle RP2012",$A$2,$A12,B$2)</f>
        <v>152789</v>
      </c>
      <c r="C12" s="18" vm="551">
        <f t="shared" ref="C12:J13" si="2">CUBEVALUE("walle RP2012",$A$2,$A12,C$2)</f>
        <v>41783</v>
      </c>
      <c r="D12" s="18" vm="513">
        <f t="shared" si="2"/>
        <v>16059</v>
      </c>
      <c r="E12" s="18" vm="665">
        <f t="shared" si="2"/>
        <v>22096</v>
      </c>
      <c r="F12" s="18" vm="675">
        <f t="shared" si="2"/>
        <v>25980</v>
      </c>
      <c r="G12" s="18" vm="666">
        <f t="shared" si="2"/>
        <v>12651</v>
      </c>
      <c r="H12" s="18" vm="402">
        <f t="shared" si="2"/>
        <v>12456</v>
      </c>
      <c r="I12" s="18" vm="403">
        <f t="shared" si="2"/>
        <v>12729</v>
      </c>
      <c r="J12" s="19" vm="552">
        <f t="shared" si="2"/>
        <v>9035</v>
      </c>
    </row>
    <row r="13" spans="1:10" x14ac:dyDescent="0.25">
      <c r="A13" s="6" t="str" vm="288">
        <f>CUBEMEMBER("walle RP2012",{"[Geographie].[Subdivision].&amp;[1]","[Individus].[Age décennal].[Age décennal 80].&amp;[1]"})</f>
        <v>10-19 ans</v>
      </c>
      <c r="B13" s="20" vm="406">
        <f t="shared" si="1"/>
        <v>17247</v>
      </c>
      <c r="C13" s="20" vm="377">
        <f t="shared" si="2"/>
        <v>3962</v>
      </c>
      <c r="D13" s="20" vm="404">
        <f t="shared" si="2"/>
        <v>750</v>
      </c>
      <c r="E13" s="20" vm="553">
        <f t="shared" si="2"/>
        <v>7964</v>
      </c>
      <c r="F13" s="20" vm="676">
        <f t="shared" si="2"/>
        <v>1961</v>
      </c>
      <c r="G13" s="20" vm="405">
        <f t="shared" si="2"/>
        <v>1362</v>
      </c>
      <c r="H13" s="20" vm="554">
        <f t="shared" si="2"/>
        <v>1105</v>
      </c>
      <c r="I13" s="20" vm="342">
        <f t="shared" si="2"/>
        <v>138</v>
      </c>
      <c r="J13" s="21" vm="392">
        <f t="shared" si="2"/>
        <v>5</v>
      </c>
    </row>
    <row r="14" spans="1:10" x14ac:dyDescent="0.25">
      <c r="A14" s="6" t="str" vm="296">
        <f>CUBEMEMBER("walle RP2012",{"[Geographie].[Subdivision].&amp;[1]","[Individus].[Age décennal].[Age décennal 80].&amp;[2]"})</f>
        <v>20-29 ans</v>
      </c>
      <c r="B14" s="20" vm="516">
        <f t="shared" si="1"/>
        <v>33882</v>
      </c>
      <c r="C14" s="20" vm="555">
        <f t="shared" ref="C14:J21" si="3">CUBEVALUE("walle RP2012",$A$2,$A14,C$2)</f>
        <v>7034</v>
      </c>
      <c r="D14" s="20" vm="515">
        <f t="shared" si="3"/>
        <v>1137</v>
      </c>
      <c r="E14" s="20" vm="401">
        <f t="shared" si="3"/>
        <v>4511</v>
      </c>
      <c r="F14" s="20" vm="677">
        <f t="shared" si="3"/>
        <v>6441</v>
      </c>
      <c r="G14" s="20" vm="341">
        <f t="shared" si="3"/>
        <v>4068</v>
      </c>
      <c r="H14" s="20" vm="376">
        <f t="shared" si="3"/>
        <v>5725</v>
      </c>
      <c r="I14" s="20" vm="407">
        <f t="shared" si="3"/>
        <v>3686</v>
      </c>
      <c r="J14" s="21" vm="556">
        <f t="shared" si="3"/>
        <v>1280</v>
      </c>
    </row>
    <row r="15" spans="1:10" x14ac:dyDescent="0.25">
      <c r="A15" s="6" t="str" vm="277">
        <f>CUBEMEMBER("walle RP2012",{"[Geographie].[Subdivision].&amp;[1]","[Individus].[Age décennal].[Age décennal 80].&amp;[3]"})</f>
        <v>30-39 ans</v>
      </c>
      <c r="B15" s="20" vm="410">
        <f t="shared" si="1"/>
        <v>30271</v>
      </c>
      <c r="C15" s="20" vm="384">
        <f t="shared" si="3"/>
        <v>6963</v>
      </c>
      <c r="D15" s="20" vm="408">
        <f t="shared" si="3"/>
        <v>2043</v>
      </c>
      <c r="E15" s="20" vm="557">
        <f t="shared" si="3"/>
        <v>2996</v>
      </c>
      <c r="F15" s="20" vm="678">
        <f t="shared" si="3"/>
        <v>6139</v>
      </c>
      <c r="G15" s="20" vm="409">
        <f t="shared" si="3"/>
        <v>2906</v>
      </c>
      <c r="H15" s="20" vm="558">
        <f t="shared" si="3"/>
        <v>3093</v>
      </c>
      <c r="I15" s="20" vm="340">
        <f t="shared" si="3"/>
        <v>3659</v>
      </c>
      <c r="J15" s="21" vm="400">
        <f t="shared" si="3"/>
        <v>2472</v>
      </c>
    </row>
    <row r="16" spans="1:10" x14ac:dyDescent="0.25">
      <c r="A16" s="6" t="str" vm="314">
        <f>CUBEMEMBER("walle RP2012",{"[Geographie].[Subdivision].&amp;[1]","[Individus].[Age décennal].[Age décennal 80].&amp;[4]"})</f>
        <v>40-49 ans</v>
      </c>
      <c r="B16" s="20" vm="518">
        <f t="shared" si="1"/>
        <v>29947</v>
      </c>
      <c r="C16" s="20" vm="559">
        <f t="shared" si="3"/>
        <v>8113</v>
      </c>
      <c r="D16" s="20" vm="517">
        <f t="shared" si="3"/>
        <v>4384</v>
      </c>
      <c r="E16" s="20" vm="673">
        <f t="shared" si="3"/>
        <v>2662</v>
      </c>
      <c r="F16" s="20" vm="679">
        <f t="shared" si="3"/>
        <v>5963</v>
      </c>
      <c r="G16" s="20" vm="674">
        <f t="shared" si="3"/>
        <v>2098</v>
      </c>
      <c r="H16" s="20" vm="672">
        <f t="shared" si="3"/>
        <v>1557</v>
      </c>
      <c r="I16" s="20" vm="411">
        <f t="shared" si="3"/>
        <v>2800</v>
      </c>
      <c r="J16" s="21" vm="560">
        <f t="shared" si="3"/>
        <v>2370</v>
      </c>
    </row>
    <row r="17" spans="1:10" x14ac:dyDescent="0.25">
      <c r="A17" s="6" t="str" vm="287">
        <f>CUBEMEMBER("walle RP2012",{"[Geographie].[Subdivision].&amp;[1]","[Individus].[Age décennal].[Age décennal 80].&amp;[5]"})</f>
        <v>50-59 ans</v>
      </c>
      <c r="B17" s="20" vm="414">
        <f t="shared" si="1"/>
        <v>21268</v>
      </c>
      <c r="C17" s="20" vm="391">
        <f t="shared" si="3"/>
        <v>6481</v>
      </c>
      <c r="D17" s="20" vm="412">
        <f t="shared" si="3"/>
        <v>3882</v>
      </c>
      <c r="E17" s="20" vm="561">
        <f t="shared" si="3"/>
        <v>2085</v>
      </c>
      <c r="F17" s="20" vm="680">
        <f t="shared" si="3"/>
        <v>3740</v>
      </c>
      <c r="G17" s="20" vm="413">
        <f t="shared" si="3"/>
        <v>1331</v>
      </c>
      <c r="H17" s="20" vm="562">
        <f t="shared" si="3"/>
        <v>627</v>
      </c>
      <c r="I17" s="20" vm="339">
        <f t="shared" si="3"/>
        <v>1517</v>
      </c>
      <c r="J17" s="21" vm="375">
        <f t="shared" si="3"/>
        <v>1605</v>
      </c>
    </row>
    <row r="18" spans="1:10" x14ac:dyDescent="0.25">
      <c r="A18" s="6" t="str" vm="295">
        <f>CUBEMEMBER("walle RP2012",{"[Geographie].[Subdivision].&amp;[1]","[Individus].[Age décennal].[Age décennal 80].&amp;[6]"})</f>
        <v>60-69 ans</v>
      </c>
      <c r="B18" s="20" vm="520">
        <f t="shared" si="1"/>
        <v>11947</v>
      </c>
      <c r="C18" s="20" vm="563">
        <f t="shared" si="3"/>
        <v>4561</v>
      </c>
      <c r="D18" s="20" vm="519">
        <f t="shared" si="3"/>
        <v>2359</v>
      </c>
      <c r="E18" s="20" vm="383">
        <f t="shared" si="3"/>
        <v>1211</v>
      </c>
      <c r="F18" s="20" vm="681">
        <f t="shared" si="3"/>
        <v>1336</v>
      </c>
      <c r="G18" s="20" vm="338">
        <f t="shared" si="3"/>
        <v>612</v>
      </c>
      <c r="H18" s="20" vm="390">
        <f t="shared" si="3"/>
        <v>242</v>
      </c>
      <c r="I18" s="20" vm="415">
        <f t="shared" si="3"/>
        <v>693</v>
      </c>
      <c r="J18" s="21" vm="564">
        <f t="shared" si="3"/>
        <v>933</v>
      </c>
    </row>
    <row r="19" spans="1:10" x14ac:dyDescent="0.25">
      <c r="A19" s="6" t="str" vm="302">
        <f>CUBEMEMBER("walle RP2012",{"[Geographie].[Subdivision].&amp;[1]","[Individus].[Age décennal].[Age décennal 80].&amp;[7]"})</f>
        <v>70-79 ans</v>
      </c>
      <c r="B19" s="20" vm="418">
        <f t="shared" si="1"/>
        <v>6069</v>
      </c>
      <c r="C19" s="20" vm="399">
        <f t="shared" si="3"/>
        <v>3294</v>
      </c>
      <c r="D19" s="20" vm="416">
        <f t="shared" si="3"/>
        <v>1160</v>
      </c>
      <c r="E19" s="20" vm="565">
        <f t="shared" si="3"/>
        <v>515</v>
      </c>
      <c r="F19" s="20" vm="682">
        <f t="shared" si="3"/>
        <v>325</v>
      </c>
      <c r="G19" s="20" vm="417">
        <f t="shared" si="3"/>
        <v>207</v>
      </c>
      <c r="H19" s="20" vm="566">
        <f t="shared" si="3"/>
        <v>85</v>
      </c>
      <c r="I19" s="20" vm="642">
        <f t="shared" si="3"/>
        <v>189</v>
      </c>
      <c r="J19" s="21" vm="382">
        <f t="shared" si="3"/>
        <v>294</v>
      </c>
    </row>
    <row r="20" spans="1:10" x14ac:dyDescent="0.25">
      <c r="A20" s="6" t="str" vm="305">
        <f>CUBEMEMBER("walle RP2012",{"[Geographie].[Subdivision].&amp;[1]","[Individus].[Age décennal].[Age décennal 80].&amp;[8]"})</f>
        <v>80 ans et plus</v>
      </c>
      <c r="B20" s="20" vm="522">
        <f t="shared" si="1"/>
        <v>2158</v>
      </c>
      <c r="C20" s="20" vm="567">
        <f t="shared" si="3"/>
        <v>1375</v>
      </c>
      <c r="D20" s="20" vm="521">
        <f t="shared" si="3"/>
        <v>344</v>
      </c>
      <c r="E20" s="20" vm="389">
        <f t="shared" si="3"/>
        <v>152</v>
      </c>
      <c r="F20" s="20" vm="683">
        <f t="shared" si="3"/>
        <v>75</v>
      </c>
      <c r="G20" s="20" vm="378">
        <f t="shared" si="3"/>
        <v>67</v>
      </c>
      <c r="H20" s="20" vm="398">
        <f t="shared" si="3"/>
        <v>22</v>
      </c>
      <c r="I20" s="20" vm="419">
        <f t="shared" si="3"/>
        <v>47</v>
      </c>
      <c r="J20" s="21" vm="568">
        <f t="shared" si="3"/>
        <v>76</v>
      </c>
    </row>
    <row r="21" spans="1:10" x14ac:dyDescent="0.25">
      <c r="A21" s="17" t="str" vm="286">
        <f>CUBEMEMBER("walle RP2012","[Geographie].[Subdivision].&amp;[2]")</f>
        <v>Iles Sous-Le-Vent</v>
      </c>
      <c r="B21" s="18" vm="422">
        <f t="shared" si="1"/>
        <v>25908</v>
      </c>
      <c r="C21" s="18" vm="374">
        <f t="shared" si="3"/>
        <v>10455</v>
      </c>
      <c r="D21" s="18" vm="420">
        <f t="shared" si="3"/>
        <v>2676</v>
      </c>
      <c r="E21" s="18" vm="569">
        <f t="shared" si="3"/>
        <v>3434</v>
      </c>
      <c r="F21" s="18" vm="684">
        <f t="shared" si="3"/>
        <v>4855</v>
      </c>
      <c r="G21" s="18" vm="421">
        <f t="shared" si="3"/>
        <v>1415</v>
      </c>
      <c r="H21" s="18" vm="570">
        <f t="shared" si="3"/>
        <v>1348</v>
      </c>
      <c r="I21" s="18" vm="523">
        <f t="shared" si="3"/>
        <v>1023</v>
      </c>
      <c r="J21" s="19" vm="388">
        <f t="shared" si="3"/>
        <v>702</v>
      </c>
    </row>
    <row r="22" spans="1:10" x14ac:dyDescent="0.25">
      <c r="A22" s="6" t="str" vm="272">
        <f>CUBEMEMBER("walle RP2012",{"[Geographie].[Subdivision].&amp;[2]","[Individus].[Age décennal].[Age décennal 80].&amp;[1]"})</f>
        <v>10-19 ans</v>
      </c>
      <c r="B22" s="20" vm="336">
        <f t="shared" si="1"/>
        <v>3120</v>
      </c>
      <c r="C22" s="20" vm="571">
        <f t="shared" ref="C22:I22" si="4">CUBEVALUE("walle RP2012",$A$2,$A22,C$2)</f>
        <v>1045</v>
      </c>
      <c r="D22" s="20" vm="337">
        <f t="shared" si="4"/>
        <v>191</v>
      </c>
      <c r="E22" s="20" vm="397">
        <f t="shared" si="4"/>
        <v>1270</v>
      </c>
      <c r="F22" s="20" vm="685">
        <f t="shared" si="4"/>
        <v>407</v>
      </c>
      <c r="G22" s="20" vm="524">
        <f t="shared" si="4"/>
        <v>89</v>
      </c>
      <c r="H22" s="20" vm="373">
        <f t="shared" si="4"/>
        <v>114</v>
      </c>
      <c r="I22" s="20" vm="423">
        <f t="shared" si="4"/>
        <v>4</v>
      </c>
      <c r="J22" s="21" t="str" vm="572">
        <f t="shared" ref="G22:J37" si="5">CUBEVALUE("walle RP2012",$A$2,$A22,J$2)</f>
        <v/>
      </c>
    </row>
    <row r="23" spans="1:10" x14ac:dyDescent="0.25">
      <c r="A23" s="6" t="str" vm="276">
        <f>CUBEMEMBER("walle RP2012",{"[Geographie].[Subdivision].&amp;[2]","[Individus].[Age décennal].[Age décennal 80].&amp;[2]"})</f>
        <v>20-29 ans</v>
      </c>
      <c r="B23" s="20" vm="426">
        <f t="shared" si="1"/>
        <v>5510</v>
      </c>
      <c r="C23" s="20" vm="381">
        <f t="shared" ref="C23:F42" si="6">CUBEVALUE("walle RP2012",$A$2,$A23,C$2)</f>
        <v>1726</v>
      </c>
      <c r="D23" s="20" vm="424">
        <f t="shared" si="6"/>
        <v>225</v>
      </c>
      <c r="E23" s="20" vm="573">
        <f t="shared" si="6"/>
        <v>780</v>
      </c>
      <c r="F23" s="20" vm="686">
        <f t="shared" si="6"/>
        <v>1368</v>
      </c>
      <c r="G23" s="20" vm="425">
        <f t="shared" si="5"/>
        <v>419</v>
      </c>
      <c r="H23" s="20" vm="574">
        <f t="shared" si="5"/>
        <v>654</v>
      </c>
      <c r="I23" s="20" vm="525">
        <f t="shared" si="5"/>
        <v>263</v>
      </c>
      <c r="J23" s="21" vm="396">
        <f t="shared" si="5"/>
        <v>75</v>
      </c>
    </row>
    <row r="24" spans="1:10" x14ac:dyDescent="0.25">
      <c r="A24" s="6" t="str" vm="308">
        <f>CUBEMEMBER("walle RP2012",{"[Geographie].[Subdivision].&amp;[2]","[Individus].[Age décennal].[Age décennal 80].&amp;[3]"})</f>
        <v>30-39 ans</v>
      </c>
      <c r="B24" s="20" vm="660">
        <f t="shared" si="1"/>
        <v>4954</v>
      </c>
      <c r="C24" s="20" vm="575">
        <f t="shared" si="6"/>
        <v>1875</v>
      </c>
      <c r="D24" s="20" vm="659">
        <f t="shared" si="6"/>
        <v>402</v>
      </c>
      <c r="E24" s="20" vm="658">
        <f t="shared" si="6"/>
        <v>470</v>
      </c>
      <c r="F24" s="20" vm="687">
        <f t="shared" si="6"/>
        <v>1117</v>
      </c>
      <c r="G24" s="20" vm="526">
        <f t="shared" si="5"/>
        <v>332</v>
      </c>
      <c r="H24" s="20" vm="657">
        <f t="shared" si="5"/>
        <v>301</v>
      </c>
      <c r="I24" s="20" vm="427">
        <f t="shared" si="5"/>
        <v>278</v>
      </c>
      <c r="J24" s="21" vm="576">
        <f t="shared" si="5"/>
        <v>179</v>
      </c>
    </row>
    <row r="25" spans="1:10" x14ac:dyDescent="0.25">
      <c r="A25" s="6" t="str" vm="285">
        <f>CUBEMEMBER("walle RP2012",{"[Geographie].[Subdivision].&amp;[2]","[Individus].[Age décennal].[Age décennal 80].&amp;[4]"})</f>
        <v>40-49 ans</v>
      </c>
      <c r="B25" s="20" vm="430">
        <f t="shared" si="1"/>
        <v>5001</v>
      </c>
      <c r="C25" s="20" vm="387">
        <f t="shared" si="6"/>
        <v>1982</v>
      </c>
      <c r="D25" s="20" vm="428">
        <f t="shared" si="6"/>
        <v>645</v>
      </c>
      <c r="E25" s="20" vm="577">
        <f t="shared" si="6"/>
        <v>403</v>
      </c>
      <c r="F25" s="20" vm="688">
        <f t="shared" si="6"/>
        <v>1103</v>
      </c>
      <c r="G25" s="20" vm="429">
        <f t="shared" si="5"/>
        <v>264</v>
      </c>
      <c r="H25" s="20" vm="578">
        <f t="shared" si="5"/>
        <v>155</v>
      </c>
      <c r="I25" s="20" vm="335">
        <f t="shared" si="5"/>
        <v>252</v>
      </c>
      <c r="J25" s="21" vm="372">
        <f t="shared" si="5"/>
        <v>197</v>
      </c>
    </row>
    <row r="26" spans="1:10" x14ac:dyDescent="0.25">
      <c r="A26" s="6" t="str" vm="294">
        <f>CUBEMEMBER("walle RP2012",{"[Geographie].[Subdivision].&amp;[2]","[Individus].[Age décennal].[Age décennal 80].&amp;[5]"})</f>
        <v>50-59 ans</v>
      </c>
      <c r="B26" s="20" vm="333">
        <f t="shared" si="1"/>
        <v>3460</v>
      </c>
      <c r="C26" s="20" vm="579">
        <f t="shared" si="6"/>
        <v>1474</v>
      </c>
      <c r="D26" s="20" vm="527">
        <f t="shared" si="6"/>
        <v>617</v>
      </c>
      <c r="E26" s="20" vm="380">
        <f t="shared" si="6"/>
        <v>275</v>
      </c>
      <c r="F26" s="20" vm="689">
        <f t="shared" si="6"/>
        <v>574</v>
      </c>
      <c r="G26" s="20" vm="334">
        <f t="shared" si="5"/>
        <v>183</v>
      </c>
      <c r="H26" s="20" vm="386">
        <f t="shared" si="5"/>
        <v>83</v>
      </c>
      <c r="I26" s="20" vm="431">
        <f t="shared" si="5"/>
        <v>135</v>
      </c>
      <c r="J26" s="21" vm="580">
        <f t="shared" si="5"/>
        <v>119</v>
      </c>
    </row>
    <row r="27" spans="1:10" x14ac:dyDescent="0.25">
      <c r="A27" s="6" t="str" vm="301">
        <f>CUBEMEMBER("walle RP2012",{"[Geographie].[Subdivision].&amp;[2]","[Individus].[Age décennal].[Age décennal 80].&amp;[6]"})</f>
        <v>60-69 ans</v>
      </c>
      <c r="B27" s="20" vm="434">
        <f t="shared" si="1"/>
        <v>2222</v>
      </c>
      <c r="C27" s="20" vm="395">
        <f t="shared" si="6"/>
        <v>1130</v>
      </c>
      <c r="D27" s="20" vm="432">
        <f t="shared" si="6"/>
        <v>383</v>
      </c>
      <c r="E27" s="20" vm="581">
        <f t="shared" si="6"/>
        <v>163</v>
      </c>
      <c r="F27" s="20" vm="690">
        <f t="shared" si="6"/>
        <v>231</v>
      </c>
      <c r="G27" s="20" vm="433">
        <f t="shared" si="5"/>
        <v>109</v>
      </c>
      <c r="H27" s="20" vm="582">
        <f t="shared" si="5"/>
        <v>30</v>
      </c>
      <c r="I27" s="20" vm="346">
        <f t="shared" si="5"/>
        <v>73</v>
      </c>
      <c r="J27" s="21" vm="379">
        <f t="shared" si="5"/>
        <v>103</v>
      </c>
    </row>
    <row r="28" spans="1:10" x14ac:dyDescent="0.25">
      <c r="A28" s="6" t="str" vm="310">
        <f>CUBEMEMBER("walle RP2012",{"[Geographie].[Subdivision].&amp;[2]","[Individus].[Age décennal].[Age décennal 80].&amp;[7]"})</f>
        <v>70-79 ans</v>
      </c>
      <c r="B28" s="20" vm="529">
        <f t="shared" si="1"/>
        <v>1239</v>
      </c>
      <c r="C28" s="20" vm="583">
        <f t="shared" si="6"/>
        <v>893</v>
      </c>
      <c r="D28" s="20" vm="528">
        <f t="shared" si="6"/>
        <v>167</v>
      </c>
      <c r="E28" s="20" vm="663">
        <f t="shared" si="6"/>
        <v>66</v>
      </c>
      <c r="F28" s="20" vm="691">
        <f t="shared" si="6"/>
        <v>49</v>
      </c>
      <c r="G28" s="20" vm="664">
        <f t="shared" si="5"/>
        <v>16</v>
      </c>
      <c r="H28" s="20" vm="394">
        <f t="shared" si="5"/>
        <v>8</v>
      </c>
      <c r="I28" s="20" vm="435">
        <f t="shared" si="5"/>
        <v>16</v>
      </c>
      <c r="J28" s="21" vm="584">
        <f t="shared" si="5"/>
        <v>24</v>
      </c>
    </row>
    <row r="29" spans="1:10" x14ac:dyDescent="0.25">
      <c r="A29" s="6" t="str" vm="284">
        <f>CUBEMEMBER("walle RP2012",{"[Geographie].[Subdivision].&amp;[2]","[Individus].[Age décennal].[Age décennal 80].&amp;[8]"})</f>
        <v>80 ans et plus</v>
      </c>
      <c r="B29" s="20" vm="438">
        <f t="shared" si="1"/>
        <v>402</v>
      </c>
      <c r="C29" s="20" vm="371">
        <f t="shared" si="6"/>
        <v>330</v>
      </c>
      <c r="D29" s="20" vm="436">
        <f t="shared" si="6"/>
        <v>46</v>
      </c>
      <c r="E29" s="20" vm="585">
        <f t="shared" si="6"/>
        <v>7</v>
      </c>
      <c r="F29" s="20" vm="692">
        <f t="shared" si="6"/>
        <v>6</v>
      </c>
      <c r="G29" s="20" vm="437">
        <f t="shared" si="5"/>
        <v>3</v>
      </c>
      <c r="H29" s="20" vm="586">
        <f t="shared" si="5"/>
        <v>3</v>
      </c>
      <c r="I29" s="20" vm="530">
        <f t="shared" si="5"/>
        <v>2</v>
      </c>
      <c r="J29" s="21" vm="385">
        <f t="shared" si="5"/>
        <v>5</v>
      </c>
    </row>
    <row r="30" spans="1:10" x14ac:dyDescent="0.25">
      <c r="A30" s="17" t="str" vm="293">
        <f>CUBEMEMBER("walle RP2012","[Geographie].[Subdivision].&amp;[3]")</f>
        <v>Marquises</v>
      </c>
      <c r="B30" s="18" vm="331">
        <f t="shared" si="1"/>
        <v>6732</v>
      </c>
      <c r="C30" s="18" vm="587">
        <f t="shared" si="6"/>
        <v>2769</v>
      </c>
      <c r="D30" s="18" vm="332">
        <f t="shared" si="6"/>
        <v>741</v>
      </c>
      <c r="E30" s="18" vm="393">
        <f t="shared" si="6"/>
        <v>1105</v>
      </c>
      <c r="F30" s="18" vm="693">
        <f t="shared" si="6"/>
        <v>1075</v>
      </c>
      <c r="G30" s="18" vm="531">
        <f t="shared" si="5"/>
        <v>247</v>
      </c>
      <c r="H30" s="18" vm="370">
        <f t="shared" si="5"/>
        <v>403</v>
      </c>
      <c r="I30" s="18" vm="439">
        <f t="shared" si="5"/>
        <v>272</v>
      </c>
      <c r="J30" s="19" vm="588">
        <f t="shared" si="5"/>
        <v>120</v>
      </c>
    </row>
    <row r="31" spans="1:10" x14ac:dyDescent="0.25">
      <c r="A31" s="6" t="str" vm="300">
        <f>CUBEMEMBER("walle RP2012",{"[Geographie].[Subdivision].&amp;[3]","[Individus].[Age décennal].[Age décennal 80].&amp;[1]"})</f>
        <v>10-19 ans</v>
      </c>
      <c r="B31" s="20" vm="442">
        <f t="shared" si="1"/>
        <v>753</v>
      </c>
      <c r="C31" s="20" vm="492">
        <f t="shared" si="6"/>
        <v>234</v>
      </c>
      <c r="D31" s="20" vm="440">
        <f t="shared" si="6"/>
        <v>41</v>
      </c>
      <c r="E31" s="20" vm="589">
        <f t="shared" si="6"/>
        <v>365</v>
      </c>
      <c r="F31" s="20" vm="694">
        <f t="shared" si="6"/>
        <v>77</v>
      </c>
      <c r="G31" s="20" vm="441">
        <f t="shared" si="5"/>
        <v>10</v>
      </c>
      <c r="H31" s="20" vm="590">
        <f t="shared" si="5"/>
        <v>26</v>
      </c>
      <c r="I31" s="20" t="str" vm="345">
        <f t="shared" si="5"/>
        <v/>
      </c>
      <c r="J31" s="21" t="str" vm="493">
        <f t="shared" si="5"/>
        <v/>
      </c>
    </row>
    <row r="32" spans="1:10" x14ac:dyDescent="0.25">
      <c r="A32" s="6" t="str" vm="313">
        <f>CUBEMEMBER("walle RP2012",{"[Geographie].[Subdivision].&amp;[3]","[Individus].[Age décennal].[Age décennal 80].&amp;[2]"})</f>
        <v>20-29 ans</v>
      </c>
      <c r="B32" s="20" vm="671">
        <f t="shared" si="1"/>
        <v>1521</v>
      </c>
      <c r="C32" s="20" vm="591">
        <f t="shared" si="6"/>
        <v>382</v>
      </c>
      <c r="D32" s="20" vm="532">
        <f t="shared" si="6"/>
        <v>43</v>
      </c>
      <c r="E32" s="20" vm="669">
        <f t="shared" si="6"/>
        <v>273</v>
      </c>
      <c r="F32" s="20" vm="695">
        <f t="shared" si="6"/>
        <v>413</v>
      </c>
      <c r="G32" s="20" vm="670">
        <f t="shared" si="5"/>
        <v>104</v>
      </c>
      <c r="H32" s="20" vm="494">
        <f t="shared" si="5"/>
        <v>226</v>
      </c>
      <c r="I32" s="20" vm="443">
        <f t="shared" si="5"/>
        <v>71</v>
      </c>
      <c r="J32" s="21" vm="592">
        <f t="shared" si="5"/>
        <v>9</v>
      </c>
    </row>
    <row r="33" spans="1:10" x14ac:dyDescent="0.25">
      <c r="A33" s="6" t="str" vm="283">
        <f>CUBEMEMBER("walle RP2012",{"[Geographie].[Subdivision].&amp;[3]","[Individus].[Age décennal].[Age décennal 80].&amp;[3]"})</f>
        <v>30-39 ans</v>
      </c>
      <c r="B33" s="20" vm="446">
        <f t="shared" si="1"/>
        <v>1299</v>
      </c>
      <c r="C33" s="20" vm="369">
        <f t="shared" si="6"/>
        <v>493</v>
      </c>
      <c r="D33" s="20" vm="444">
        <f t="shared" si="6"/>
        <v>90</v>
      </c>
      <c r="E33" s="20" vm="593">
        <f t="shared" si="6"/>
        <v>175</v>
      </c>
      <c r="F33" s="20" vm="696">
        <f t="shared" si="6"/>
        <v>257</v>
      </c>
      <c r="G33" s="20" vm="445">
        <f t="shared" si="5"/>
        <v>66</v>
      </c>
      <c r="H33" s="20" vm="594">
        <f t="shared" si="5"/>
        <v>97</v>
      </c>
      <c r="I33" s="20" vm="330">
        <f t="shared" si="5"/>
        <v>80</v>
      </c>
      <c r="J33" s="21" vm="368">
        <f t="shared" si="5"/>
        <v>41</v>
      </c>
    </row>
    <row r="34" spans="1:10" x14ac:dyDescent="0.25">
      <c r="A34" s="6" t="str" vm="292">
        <f>CUBEMEMBER("walle RP2012",{"[Geographie].[Subdivision].&amp;[3]","[Individus].[Age décennal].[Age décennal 80].&amp;[4]"})</f>
        <v>40-49 ans</v>
      </c>
      <c r="B34" s="20" vm="534">
        <f t="shared" si="1"/>
        <v>1298</v>
      </c>
      <c r="C34" s="20" vm="595">
        <f t="shared" si="6"/>
        <v>551</v>
      </c>
      <c r="D34" s="20" vm="533">
        <f t="shared" si="6"/>
        <v>242</v>
      </c>
      <c r="E34" s="20" vm="495">
        <f t="shared" si="6"/>
        <v>144</v>
      </c>
      <c r="F34" s="20" vm="697">
        <f t="shared" si="6"/>
        <v>205</v>
      </c>
      <c r="G34" s="20" vm="329">
        <f t="shared" si="5"/>
        <v>38</v>
      </c>
      <c r="H34" s="20" vm="367">
        <f t="shared" si="5"/>
        <v>31</v>
      </c>
      <c r="I34" s="20" vm="447">
        <f t="shared" si="5"/>
        <v>59</v>
      </c>
      <c r="J34" s="21" vm="596">
        <f t="shared" si="5"/>
        <v>28</v>
      </c>
    </row>
    <row r="35" spans="1:10" x14ac:dyDescent="0.25">
      <c r="A35" s="6" t="str" vm="275">
        <f>CUBEMEMBER("walle RP2012",{"[Geographie].[Subdivision].&amp;[3]","[Individus].[Age décennal].[Age décennal 80].&amp;[5]"})</f>
        <v>50-59 ans</v>
      </c>
      <c r="B35" s="20" vm="450">
        <f t="shared" si="1"/>
        <v>964</v>
      </c>
      <c r="C35" s="20" vm="366">
        <f t="shared" si="6"/>
        <v>461</v>
      </c>
      <c r="D35" s="20" vm="448">
        <f t="shared" si="6"/>
        <v>209</v>
      </c>
      <c r="E35" s="20" vm="597">
        <f t="shared" si="6"/>
        <v>105</v>
      </c>
      <c r="F35" s="20" vm="698">
        <f t="shared" si="6"/>
        <v>92</v>
      </c>
      <c r="G35" s="20" vm="449">
        <f t="shared" si="5"/>
        <v>15</v>
      </c>
      <c r="H35" s="20" vm="598">
        <f t="shared" si="5"/>
        <v>18</v>
      </c>
      <c r="I35" s="20" vm="535">
        <f t="shared" si="5"/>
        <v>43</v>
      </c>
      <c r="J35" s="21" vm="365">
        <f t="shared" si="5"/>
        <v>21</v>
      </c>
    </row>
    <row r="36" spans="1:10" x14ac:dyDescent="0.25">
      <c r="A36" s="6" t="str" vm="304">
        <f>CUBEMEMBER("walle RP2012",{"[Geographie].[Subdivision].&amp;[3]","[Individus].[Age décennal].[Age décennal 80].&amp;[6]"})</f>
        <v>60-69 ans</v>
      </c>
      <c r="B36" s="20" vm="649">
        <f t="shared" si="1"/>
        <v>516</v>
      </c>
      <c r="C36" s="20" vm="599">
        <f t="shared" si="6"/>
        <v>319</v>
      </c>
      <c r="D36" s="20" vm="648">
        <f t="shared" si="6"/>
        <v>90</v>
      </c>
      <c r="E36" s="20" vm="496">
        <f t="shared" si="6"/>
        <v>34</v>
      </c>
      <c r="F36" s="20" vm="699">
        <f t="shared" si="6"/>
        <v>25</v>
      </c>
      <c r="G36" s="20" vm="536">
        <f t="shared" si="5"/>
        <v>11</v>
      </c>
      <c r="H36" s="20" vm="647">
        <f t="shared" si="5"/>
        <v>5</v>
      </c>
      <c r="I36" s="20" vm="451">
        <f t="shared" si="5"/>
        <v>15</v>
      </c>
      <c r="J36" s="21" vm="600">
        <f t="shared" si="5"/>
        <v>17</v>
      </c>
    </row>
    <row r="37" spans="1:10" x14ac:dyDescent="0.25">
      <c r="A37" s="6" t="str" vm="282">
        <f>CUBEMEMBER("walle RP2012",{"[Geographie].[Subdivision].&amp;[3]","[Individus].[Age décennal].[Age décennal 80].&amp;[7]"})</f>
        <v>70-79 ans</v>
      </c>
      <c r="B37" s="20" vm="454">
        <f t="shared" si="1"/>
        <v>296</v>
      </c>
      <c r="C37" s="20" vm="497">
        <f t="shared" si="6"/>
        <v>251</v>
      </c>
      <c r="D37" s="20" vm="452">
        <f t="shared" si="6"/>
        <v>22</v>
      </c>
      <c r="E37" s="20" vm="601">
        <f t="shared" si="6"/>
        <v>8</v>
      </c>
      <c r="F37" s="20" vm="700">
        <f t="shared" si="6"/>
        <v>5</v>
      </c>
      <c r="G37" s="20" vm="453">
        <f t="shared" si="5"/>
        <v>3</v>
      </c>
      <c r="H37" s="20" t="str" vm="602">
        <f t="shared" si="5"/>
        <v/>
      </c>
      <c r="I37" s="20" vm="328">
        <f t="shared" si="5"/>
        <v>4</v>
      </c>
      <c r="J37" s="21" vm="498">
        <f t="shared" si="5"/>
        <v>3</v>
      </c>
    </row>
    <row r="38" spans="1:10" x14ac:dyDescent="0.25">
      <c r="A38" s="6" t="str" vm="271">
        <f>CUBEMEMBER("walle RP2012",{"[Geographie].[Subdivision].&amp;[3]","[Individus].[Age décennal].[Age décennal 80].&amp;[8]"})</f>
        <v>80 ans et plus</v>
      </c>
      <c r="B38" s="20" vm="326">
        <f t="shared" si="1"/>
        <v>85</v>
      </c>
      <c r="C38" s="20" vm="603">
        <f t="shared" si="6"/>
        <v>78</v>
      </c>
      <c r="D38" s="20" vm="327">
        <f t="shared" si="6"/>
        <v>4</v>
      </c>
      <c r="E38" s="20" vm="364">
        <f t="shared" si="6"/>
        <v>1</v>
      </c>
      <c r="F38" s="20" vm="701">
        <f t="shared" si="6"/>
        <v>1</v>
      </c>
      <c r="G38" s="20" t="str" vm="537">
        <f t="shared" ref="G38:J53" si="7">CUBEVALUE("walle RP2012",$A$2,$A38,G$2)</f>
        <v/>
      </c>
      <c r="H38" s="20" t="str" vm="499">
        <f t="shared" si="7"/>
        <v/>
      </c>
      <c r="I38" s="20" t="str" vm="455">
        <f t="shared" si="7"/>
        <v/>
      </c>
      <c r="J38" s="21" vm="604">
        <f t="shared" si="7"/>
        <v>1</v>
      </c>
    </row>
    <row r="39" spans="1:10" x14ac:dyDescent="0.25">
      <c r="A39" s="17" t="str" vm="299">
        <f>CUBEMEMBER("walle RP2012","[Geographie].[Subdivision].&amp;[4]")</f>
        <v>Australes</v>
      </c>
      <c r="B39" s="18" vm="458">
        <f t="shared" si="1"/>
        <v>4969</v>
      </c>
      <c r="C39" s="18" vm="363">
        <f t="shared" si="6"/>
        <v>2210</v>
      </c>
      <c r="D39" s="18" vm="456">
        <f t="shared" si="6"/>
        <v>663</v>
      </c>
      <c r="E39" s="18" vm="605">
        <f t="shared" si="6"/>
        <v>792</v>
      </c>
      <c r="F39" s="18" vm="702">
        <f t="shared" si="6"/>
        <v>644</v>
      </c>
      <c r="G39" s="18" vm="457">
        <f t="shared" si="7"/>
        <v>203</v>
      </c>
      <c r="H39" s="18" vm="606">
        <f t="shared" si="7"/>
        <v>232</v>
      </c>
      <c r="I39" s="18" vm="344">
        <f t="shared" si="7"/>
        <v>154</v>
      </c>
      <c r="J39" s="19" vm="362">
        <f t="shared" si="7"/>
        <v>71</v>
      </c>
    </row>
    <row r="40" spans="1:10" x14ac:dyDescent="0.25">
      <c r="A40" s="6" t="str" vm="307">
        <f>CUBEMEMBER("walle RP2012",{"[Geographie].[Subdivision].&amp;[4]","[Individus].[Age décennal].[Age décennal 80].&amp;[1]"})</f>
        <v>10-19 ans</v>
      </c>
      <c r="B40" s="20" vm="539">
        <f t="shared" si="1"/>
        <v>490</v>
      </c>
      <c r="C40" s="20" vm="607">
        <f t="shared" si="6"/>
        <v>109</v>
      </c>
      <c r="D40" s="20" vm="538">
        <f t="shared" si="6"/>
        <v>50</v>
      </c>
      <c r="E40" s="20" vm="500">
        <f t="shared" si="6"/>
        <v>278</v>
      </c>
      <c r="F40" s="20" vm="703">
        <f t="shared" si="6"/>
        <v>32</v>
      </c>
      <c r="G40" s="20" vm="656">
        <f t="shared" si="7"/>
        <v>7</v>
      </c>
      <c r="H40" s="20" vm="655">
        <f t="shared" si="7"/>
        <v>14</v>
      </c>
      <c r="I40" s="20" t="str" vm="459">
        <f t="shared" si="7"/>
        <v/>
      </c>
      <c r="J40" s="21" t="str" vm="608">
        <f t="shared" si="7"/>
        <v/>
      </c>
    </row>
    <row r="41" spans="1:10" x14ac:dyDescent="0.25">
      <c r="A41" s="6" t="str" vm="281">
        <f>CUBEMEMBER("walle RP2012",{"[Geographie].[Subdivision].&amp;[4]","[Individus].[Age décennal].[Age décennal 80].&amp;[2]"})</f>
        <v>20-29 ans</v>
      </c>
      <c r="B41" s="20" vm="462">
        <f t="shared" si="1"/>
        <v>1134</v>
      </c>
      <c r="C41" s="20" vm="501">
        <f t="shared" si="6"/>
        <v>305</v>
      </c>
      <c r="D41" s="20" vm="460">
        <f t="shared" si="6"/>
        <v>96</v>
      </c>
      <c r="E41" s="20" vm="609">
        <f t="shared" si="6"/>
        <v>237</v>
      </c>
      <c r="F41" s="20" vm="704">
        <f t="shared" si="6"/>
        <v>222</v>
      </c>
      <c r="G41" s="20" vm="461">
        <f t="shared" si="7"/>
        <v>97</v>
      </c>
      <c r="H41" s="20" vm="610">
        <f t="shared" si="7"/>
        <v>114</v>
      </c>
      <c r="I41" s="20" vm="540">
        <f t="shared" si="7"/>
        <v>54</v>
      </c>
      <c r="J41" s="21" vm="502">
        <f t="shared" si="7"/>
        <v>9</v>
      </c>
    </row>
    <row r="42" spans="1:10" x14ac:dyDescent="0.25">
      <c r="A42" s="6" t="str" vm="291">
        <f>CUBEMEMBER("walle RP2012",{"[Geographie].[Subdivision].&amp;[4]","[Individus].[Age décennal].[Age décennal 80].&amp;[3]"})</f>
        <v>30-39 ans</v>
      </c>
      <c r="B42" s="20" vm="324">
        <f t="shared" si="1"/>
        <v>873</v>
      </c>
      <c r="C42" s="20" vm="611">
        <f t="shared" si="6"/>
        <v>309</v>
      </c>
      <c r="D42" s="20" vm="325">
        <f t="shared" si="6"/>
        <v>103</v>
      </c>
      <c r="E42" s="20" vm="361">
        <f t="shared" si="6"/>
        <v>112</v>
      </c>
      <c r="F42" s="20" vm="705">
        <f t="shared" si="6"/>
        <v>165</v>
      </c>
      <c r="G42" s="20" vm="541">
        <f t="shared" si="7"/>
        <v>48</v>
      </c>
      <c r="H42" s="20" vm="503">
        <f t="shared" si="7"/>
        <v>70</v>
      </c>
      <c r="I42" s="20" vm="463">
        <f t="shared" si="7"/>
        <v>43</v>
      </c>
      <c r="J42" s="21" vm="612">
        <f t="shared" si="7"/>
        <v>23</v>
      </c>
    </row>
    <row r="43" spans="1:10" x14ac:dyDescent="0.25">
      <c r="A43" s="6" t="str" vm="274">
        <f>CUBEMEMBER("walle RP2012",{"[Geographie].[Subdivision].&amp;[4]","[Individus].[Age décennal].[Age décennal 80].&amp;[4]"})</f>
        <v>40-49 ans</v>
      </c>
      <c r="B43" s="20" vm="466">
        <f t="shared" si="1"/>
        <v>940</v>
      </c>
      <c r="C43" s="20" vm="360">
        <f t="shared" ref="C43:F56" si="8">CUBEVALUE("walle RP2012",$A$2,$A43,C$2)</f>
        <v>447</v>
      </c>
      <c r="D43" s="20" vm="464">
        <f t="shared" si="8"/>
        <v>193</v>
      </c>
      <c r="E43" s="20" vm="613">
        <f t="shared" si="8"/>
        <v>88</v>
      </c>
      <c r="F43" s="20" vm="706">
        <f t="shared" si="8"/>
        <v>132</v>
      </c>
      <c r="G43" s="20" vm="465">
        <f t="shared" si="7"/>
        <v>20</v>
      </c>
      <c r="H43" s="20" vm="614">
        <f t="shared" si="7"/>
        <v>21</v>
      </c>
      <c r="I43" s="20" vm="323">
        <f t="shared" si="7"/>
        <v>28</v>
      </c>
      <c r="J43" s="21" vm="359">
        <f t="shared" si="7"/>
        <v>11</v>
      </c>
    </row>
    <row r="44" spans="1:10" x14ac:dyDescent="0.25">
      <c r="A44" s="6" t="str" vm="309">
        <f>CUBEMEMBER("walle RP2012",{"[Geographie].[Subdivision].&amp;[4]","[Individus].[Age décennal].[Age décennal 80].&amp;[5]"})</f>
        <v>50-59 ans</v>
      </c>
      <c r="B44" s="20" vm="543">
        <f t="shared" si="1"/>
        <v>734</v>
      </c>
      <c r="C44" s="20" vm="615">
        <f t="shared" si="8"/>
        <v>407</v>
      </c>
      <c r="D44" s="20" vm="542">
        <f t="shared" si="8"/>
        <v>138</v>
      </c>
      <c r="E44" s="20" vm="504">
        <f t="shared" si="8"/>
        <v>54</v>
      </c>
      <c r="F44" s="20" vm="707">
        <f t="shared" si="8"/>
        <v>72</v>
      </c>
      <c r="G44" s="20" vm="662">
        <f t="shared" si="7"/>
        <v>21</v>
      </c>
      <c r="H44" s="20" vm="661">
        <f t="shared" si="7"/>
        <v>5</v>
      </c>
      <c r="I44" s="20" vm="467">
        <f t="shared" si="7"/>
        <v>21</v>
      </c>
      <c r="J44" s="21" vm="616">
        <f t="shared" si="7"/>
        <v>16</v>
      </c>
    </row>
    <row r="45" spans="1:10" x14ac:dyDescent="0.25">
      <c r="A45" s="6" t="str" vm="280">
        <f>CUBEMEMBER("walle RP2012",{"[Geographie].[Subdivision].&amp;[4]","[Individus].[Age décennal].[Age décennal 80].&amp;[6]"})</f>
        <v>60-69 ans</v>
      </c>
      <c r="B45" s="20" vm="470">
        <f t="shared" si="1"/>
        <v>423</v>
      </c>
      <c r="C45" s="20" vm="505">
        <f t="shared" si="8"/>
        <v>305</v>
      </c>
      <c r="D45" s="20" vm="468">
        <f t="shared" si="8"/>
        <v>55</v>
      </c>
      <c r="E45" s="20" vm="617">
        <f t="shared" si="8"/>
        <v>19</v>
      </c>
      <c r="F45" s="20" vm="708">
        <f t="shared" si="8"/>
        <v>20</v>
      </c>
      <c r="G45" s="20" vm="469">
        <f t="shared" si="7"/>
        <v>6</v>
      </c>
      <c r="H45" s="20" vm="618">
        <f t="shared" si="7"/>
        <v>5</v>
      </c>
      <c r="I45" s="20" vm="544">
        <f t="shared" si="7"/>
        <v>6</v>
      </c>
      <c r="J45" s="21" vm="506">
        <f t="shared" si="7"/>
        <v>7</v>
      </c>
    </row>
    <row r="46" spans="1:10" x14ac:dyDescent="0.25">
      <c r="A46" s="6" t="str" vm="290">
        <f>CUBEMEMBER("walle RP2012",{"[Geographie].[Subdivision].&amp;[4]","[Individus].[Age décennal].[Age décennal 80].&amp;[7]"})</f>
        <v>70-79 ans</v>
      </c>
      <c r="B46" s="20" vm="321">
        <f t="shared" si="1"/>
        <v>279</v>
      </c>
      <c r="C46" s="20" vm="619">
        <f t="shared" si="8"/>
        <v>237</v>
      </c>
      <c r="D46" s="20" vm="322">
        <f t="shared" si="8"/>
        <v>23</v>
      </c>
      <c r="E46" s="20" vm="358">
        <f t="shared" si="8"/>
        <v>4</v>
      </c>
      <c r="F46" s="20" vm="709">
        <f t="shared" si="8"/>
        <v>1</v>
      </c>
      <c r="G46" s="20" vm="545">
        <f t="shared" si="7"/>
        <v>4</v>
      </c>
      <c r="H46" s="20" vm="507">
        <f t="shared" si="7"/>
        <v>3</v>
      </c>
      <c r="I46" s="20" vm="471">
        <f t="shared" si="7"/>
        <v>2</v>
      </c>
      <c r="J46" s="21" vm="620">
        <f t="shared" si="7"/>
        <v>5</v>
      </c>
    </row>
    <row r="47" spans="1:10" x14ac:dyDescent="0.25">
      <c r="A47" s="6" t="str" vm="298">
        <f>CUBEMEMBER("walle RP2012",{"[Geographie].[Subdivision].&amp;[4]","[Individus].[Age décennal].[Age décennal 80].&amp;[8]"})</f>
        <v>80 ans et plus</v>
      </c>
      <c r="B47" s="20" vm="474">
        <f t="shared" si="1"/>
        <v>96</v>
      </c>
      <c r="C47" s="20" vm="357">
        <f t="shared" si="8"/>
        <v>91</v>
      </c>
      <c r="D47" s="20" vm="472">
        <f t="shared" si="8"/>
        <v>5</v>
      </c>
      <c r="E47" s="20" t="str" vm="621">
        <f t="shared" si="8"/>
        <v/>
      </c>
      <c r="F47" s="20" t="str" vm="710">
        <f t="shared" si="8"/>
        <v/>
      </c>
      <c r="G47" s="20" t="str" vm="473">
        <f t="shared" si="7"/>
        <v/>
      </c>
      <c r="H47" s="20" t="str" vm="622">
        <f t="shared" si="7"/>
        <v/>
      </c>
      <c r="I47" s="20" t="str" vm="343">
        <f t="shared" si="7"/>
        <v/>
      </c>
      <c r="J47" s="21" t="str" vm="356">
        <f t="shared" si="7"/>
        <v/>
      </c>
    </row>
    <row r="48" spans="1:10" x14ac:dyDescent="0.25">
      <c r="A48" s="17" t="str" vm="312">
        <f>CUBEMEMBER("walle RP2012","[Geographie].[Subdivision].&amp;[5]")</f>
        <v>Tuamotu-Gambier</v>
      </c>
      <c r="B48" s="18" vm="547">
        <f t="shared" si="1"/>
        <v>12427</v>
      </c>
      <c r="C48" s="18" vm="623">
        <f t="shared" si="8"/>
        <v>5710</v>
      </c>
      <c r="D48" s="18" vm="546">
        <f t="shared" si="8"/>
        <v>1776</v>
      </c>
      <c r="E48" s="18" vm="508">
        <f t="shared" si="8"/>
        <v>1690</v>
      </c>
      <c r="F48" s="18" vm="711">
        <f t="shared" si="8"/>
        <v>1708</v>
      </c>
      <c r="G48" s="18" vm="668">
        <f t="shared" si="7"/>
        <v>454</v>
      </c>
      <c r="H48" s="18" vm="667">
        <f t="shared" si="7"/>
        <v>552</v>
      </c>
      <c r="I48" s="18" vm="475">
        <f t="shared" si="7"/>
        <v>341</v>
      </c>
      <c r="J48" s="19" vm="624">
        <f t="shared" si="7"/>
        <v>196</v>
      </c>
    </row>
    <row r="49" spans="1:10" x14ac:dyDescent="0.25">
      <c r="A49" s="6" t="str" vm="279">
        <f>CUBEMEMBER("walle RP2012",{"[Geographie].[Subdivision].&amp;[5]","[Individus].[Age décennal].[Age décennal 80].&amp;[1]"})</f>
        <v>10-19 ans</v>
      </c>
      <c r="B49" s="20" vm="478">
        <f t="shared" si="1"/>
        <v>1438</v>
      </c>
      <c r="C49" s="20" vm="509">
        <f t="shared" si="8"/>
        <v>554</v>
      </c>
      <c r="D49" s="20" vm="476">
        <f t="shared" si="8"/>
        <v>118</v>
      </c>
      <c r="E49" s="20" vm="625">
        <f t="shared" si="8"/>
        <v>569</v>
      </c>
      <c r="F49" s="20" vm="712">
        <f t="shared" si="8"/>
        <v>112</v>
      </c>
      <c r="G49" s="20" vm="477">
        <f t="shared" si="7"/>
        <v>30</v>
      </c>
      <c r="H49" s="20" vm="626">
        <f t="shared" si="7"/>
        <v>55</v>
      </c>
      <c r="I49" s="20" t="str" vm="548">
        <f t="shared" si="7"/>
        <v/>
      </c>
      <c r="J49" s="21" t="str" vm="510">
        <f t="shared" si="7"/>
        <v/>
      </c>
    </row>
    <row r="50" spans="1:10" x14ac:dyDescent="0.25">
      <c r="A50" s="6" t="str" vm="289">
        <f>CUBEMEMBER("walle RP2012",{"[Geographie].[Subdivision].&amp;[5]","[Individus].[Age décennal].[Age décennal 80].&amp;[2]"})</f>
        <v>20-29 ans</v>
      </c>
      <c r="B50" s="20" vm="319">
        <f t="shared" si="1"/>
        <v>3117</v>
      </c>
      <c r="C50" s="20" vm="627">
        <f t="shared" si="8"/>
        <v>1218</v>
      </c>
      <c r="D50" s="20" vm="320">
        <f t="shared" si="8"/>
        <v>220</v>
      </c>
      <c r="E50" s="20" vm="355">
        <f t="shared" si="8"/>
        <v>524</v>
      </c>
      <c r="F50" s="20" vm="713">
        <f t="shared" si="8"/>
        <v>599</v>
      </c>
      <c r="G50" s="20" vm="549">
        <f t="shared" si="7"/>
        <v>167</v>
      </c>
      <c r="H50" s="20" vm="511">
        <f t="shared" si="7"/>
        <v>282</v>
      </c>
      <c r="I50" s="20" vm="479">
        <f t="shared" si="7"/>
        <v>90</v>
      </c>
      <c r="J50" s="21" vm="628">
        <f t="shared" si="7"/>
        <v>17</v>
      </c>
    </row>
    <row r="51" spans="1:10" x14ac:dyDescent="0.25">
      <c r="A51" s="6" t="str" vm="273">
        <f>CUBEMEMBER("walle RP2012",{"[Geographie].[Subdivision].&amp;[5]","[Individus].[Age décennal].[Age décennal 80].&amp;[3]"})</f>
        <v>30-39 ans</v>
      </c>
      <c r="B51" s="20" vm="482">
        <f t="shared" si="1"/>
        <v>2613</v>
      </c>
      <c r="C51" s="20" vm="354">
        <f t="shared" si="8"/>
        <v>1111</v>
      </c>
      <c r="D51" s="20" vm="480">
        <f t="shared" si="8"/>
        <v>414</v>
      </c>
      <c r="E51" s="20" vm="629">
        <f t="shared" si="8"/>
        <v>260</v>
      </c>
      <c r="F51" s="20" vm="714">
        <f t="shared" si="8"/>
        <v>435</v>
      </c>
      <c r="G51" s="20" vm="481">
        <f t="shared" si="7"/>
        <v>109</v>
      </c>
      <c r="H51" s="20" vm="630">
        <f t="shared" si="7"/>
        <v>126</v>
      </c>
      <c r="I51" s="20" vm="550">
        <f t="shared" si="7"/>
        <v>107</v>
      </c>
      <c r="J51" s="21" vm="353">
        <f t="shared" si="7"/>
        <v>51</v>
      </c>
    </row>
    <row r="52" spans="1:10" x14ac:dyDescent="0.25">
      <c r="A52" s="6" t="str" vm="303">
        <f>CUBEMEMBER("walle RP2012",{"[Geographie].[Subdivision].&amp;[5]","[Individus].[Age décennal].[Age décennal 80].&amp;[4]"})</f>
        <v>40-49 ans</v>
      </c>
      <c r="B52" s="20" vm="646">
        <f t="shared" si="1"/>
        <v>2301</v>
      </c>
      <c r="C52" s="20" vm="631">
        <f t="shared" si="8"/>
        <v>1089</v>
      </c>
      <c r="D52" s="20" vm="644">
        <f t="shared" si="8"/>
        <v>480</v>
      </c>
      <c r="E52" s="20" vm="643">
        <f t="shared" si="8"/>
        <v>165</v>
      </c>
      <c r="F52" s="20" vm="715">
        <f t="shared" si="8"/>
        <v>308</v>
      </c>
      <c r="G52" s="20" vm="645">
        <f t="shared" si="7"/>
        <v>75</v>
      </c>
      <c r="H52" s="20" vm="512">
        <f t="shared" si="7"/>
        <v>59</v>
      </c>
      <c r="I52" s="20" vm="483">
        <f t="shared" si="7"/>
        <v>75</v>
      </c>
      <c r="J52" s="21" vm="632">
        <f t="shared" si="7"/>
        <v>50</v>
      </c>
    </row>
    <row r="53" spans="1:10" x14ac:dyDescent="0.25">
      <c r="A53" s="6" t="str" vm="278">
        <f>CUBEMEMBER("walle RP2012",{"[Geographie].[Subdivision].&amp;[5]","[Individus].[Age décennal].[Age décennal 80].&amp;[5]"})</f>
        <v>50-59 ans</v>
      </c>
      <c r="B53" s="20" vm="486">
        <f t="shared" si="1"/>
        <v>1555</v>
      </c>
      <c r="C53" s="20" vm="352">
        <f t="shared" si="8"/>
        <v>745</v>
      </c>
      <c r="D53" s="20" vm="484">
        <f t="shared" si="8"/>
        <v>340</v>
      </c>
      <c r="E53" s="20" vm="633">
        <f t="shared" si="8"/>
        <v>113</v>
      </c>
      <c r="F53" s="20" vm="716">
        <f t="shared" si="8"/>
        <v>192</v>
      </c>
      <c r="G53" s="20" vm="485">
        <f t="shared" si="7"/>
        <v>44</v>
      </c>
      <c r="H53" s="20" vm="634">
        <f t="shared" si="7"/>
        <v>27</v>
      </c>
      <c r="I53" s="20" vm="318">
        <f t="shared" si="7"/>
        <v>46</v>
      </c>
      <c r="J53" s="21" vm="351">
        <f t="shared" si="7"/>
        <v>48</v>
      </c>
    </row>
    <row r="54" spans="1:10" x14ac:dyDescent="0.25">
      <c r="A54" s="6" t="str" vm="270">
        <f>CUBEMEMBER("walle RP2012",{"[Geographie].[Subdivision].&amp;[5]","[Individus].[Age décennal].[Age décennal 80].&amp;[6]"})</f>
        <v>60-69 ans</v>
      </c>
      <c r="B54" s="20" vm="315">
        <f t="shared" si="1"/>
        <v>839</v>
      </c>
      <c r="C54" s="20" vm="635">
        <f t="shared" si="8"/>
        <v>548</v>
      </c>
      <c r="D54" s="20" vm="317">
        <f t="shared" si="8"/>
        <v>138</v>
      </c>
      <c r="E54" s="20" vm="350">
        <f t="shared" si="8"/>
        <v>43</v>
      </c>
      <c r="F54" s="20" vm="717">
        <f t="shared" si="8"/>
        <v>51</v>
      </c>
      <c r="G54" s="20" vm="316">
        <f t="shared" ref="G54:J56" si="9">CUBEVALUE("walle RP2012",$A$2,$A54,G$2)</f>
        <v>18</v>
      </c>
      <c r="H54" s="20" vm="349">
        <f t="shared" si="9"/>
        <v>2</v>
      </c>
      <c r="I54" s="20" vm="487">
        <f t="shared" si="9"/>
        <v>18</v>
      </c>
      <c r="J54" s="21" vm="636">
        <f t="shared" si="9"/>
        <v>21</v>
      </c>
    </row>
    <row r="55" spans="1:10" x14ac:dyDescent="0.25">
      <c r="A55" s="6" t="str" vm="297">
        <f>CUBEMEMBER("walle RP2012",{"[Geographie].[Subdivision].&amp;[5]","[Individus].[Age décennal].[Age décennal 80].&amp;[7]"})</f>
        <v>70-79 ans</v>
      </c>
      <c r="B55" s="20" vm="490">
        <f t="shared" si="1"/>
        <v>472</v>
      </c>
      <c r="C55" s="20" vm="348">
        <f t="shared" si="8"/>
        <v>372</v>
      </c>
      <c r="D55" s="20" vm="488">
        <f t="shared" si="8"/>
        <v>55</v>
      </c>
      <c r="E55" s="20" vm="637">
        <f t="shared" si="8"/>
        <v>14</v>
      </c>
      <c r="F55" s="20" vm="718">
        <f t="shared" si="8"/>
        <v>10</v>
      </c>
      <c r="G55" s="20" vm="489">
        <f t="shared" si="9"/>
        <v>10</v>
      </c>
      <c r="H55" s="20" t="str" vm="638">
        <f t="shared" si="9"/>
        <v/>
      </c>
      <c r="I55" s="20" vm="641">
        <f t="shared" si="9"/>
        <v>3</v>
      </c>
      <c r="J55" s="21" vm="347">
        <f t="shared" si="9"/>
        <v>8</v>
      </c>
    </row>
    <row r="56" spans="1:10" x14ac:dyDescent="0.25">
      <c r="A56" s="12" t="str" vm="306">
        <f>CUBEMEMBER("walle RP2012",{"[Geographie].[Subdivision].&amp;[5]","[Individus].[Age décennal].[Age décennal 80].&amp;[8]"})</f>
        <v>80 ans et plus</v>
      </c>
      <c r="B56" s="22" vm="654">
        <f t="shared" si="1"/>
        <v>92</v>
      </c>
      <c r="C56" s="22" vm="639">
        <f t="shared" si="8"/>
        <v>73</v>
      </c>
      <c r="D56" s="22" vm="652">
        <f t="shared" si="8"/>
        <v>11</v>
      </c>
      <c r="E56" s="22" vm="650">
        <f t="shared" si="8"/>
        <v>2</v>
      </c>
      <c r="F56" s="22" vm="719">
        <f t="shared" si="8"/>
        <v>1</v>
      </c>
      <c r="G56" s="22" vm="653">
        <f t="shared" si="9"/>
        <v>1</v>
      </c>
      <c r="H56" s="22" vm="651">
        <f t="shared" si="9"/>
        <v>1</v>
      </c>
      <c r="I56" s="22" vm="491">
        <f t="shared" si="9"/>
        <v>2</v>
      </c>
      <c r="J56" s="23" vm="640">
        <f t="shared" si="9"/>
        <v>1</v>
      </c>
    </row>
    <row r="57" spans="1:10" x14ac:dyDescent="0.25">
      <c r="A57" s="24"/>
      <c r="B57" s="25"/>
      <c r="C57" s="25"/>
      <c r="D57" s="25"/>
      <c r="E57" s="25"/>
      <c r="F57" s="25"/>
      <c r="G57" s="14"/>
      <c r="H57" s="14"/>
      <c r="I57" s="14"/>
      <c r="J57" s="10" t="s">
        <v>2</v>
      </c>
    </row>
    <row r="58" spans="1:10" x14ac:dyDescent="0.25">
      <c r="A58" s="24"/>
      <c r="B58" s="25"/>
      <c r="C58" s="25"/>
      <c r="D58" s="25"/>
      <c r="E58" s="25"/>
      <c r="F58" s="25"/>
      <c r="G58" s="14"/>
      <c r="H58" s="14"/>
      <c r="I58" s="14"/>
      <c r="J58" s="10"/>
    </row>
  </sheetData>
  <mergeCells count="1">
    <mergeCell ref="A1:J1"/>
  </mergeCell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1" max="1" width="16.140625" customWidth="1"/>
    <col min="2" max="2" width="8.5703125" customWidth="1"/>
    <col min="3" max="3" width="9" customWidth="1"/>
    <col min="4" max="4" width="5.42578125" customWidth="1"/>
    <col min="5" max="5" width="6.7109375" customWidth="1"/>
    <col min="6" max="6" width="7.28515625" customWidth="1"/>
    <col min="7" max="7" width="8.28515625" customWidth="1"/>
    <col min="8" max="8" width="12.140625" customWidth="1"/>
    <col min="9" max="9" width="12" customWidth="1"/>
    <col min="10" max="10" width="9.7109375" customWidth="1"/>
    <col min="11" max="11" width="12.5703125" bestFit="1" customWidth="1"/>
  </cols>
  <sheetData>
    <row r="1" spans="1:10" ht="26.25" customHeight="1" x14ac:dyDescent="0.2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3.75" x14ac:dyDescent="0.25">
      <c r="A2" s="26" t="str" vm="8">
        <f>CUBEMEMBER("walle RP2012","[Measures].[Individus de 15 ans et plus]","Lieu de naissance")</f>
        <v>Lieu de naissance</v>
      </c>
      <c r="B2" s="15" t="str" vm="1">
        <f>CUBEMEMBER("walle RP2012","[Individus].[Dernier Diplôme Obtenu].[All]","Ensemble")</f>
        <v>Ensemble</v>
      </c>
      <c r="C2" s="15" t="str" vm="11">
        <f>CUBEMEMBER("walle RP2012","[Individus].[Dernier Diplôme Obtenu].&amp;[0]")</f>
        <v>Aucun diplôme</v>
      </c>
      <c r="D2" s="15" t="str" vm="3">
        <f>CUBEMEMBER("walle RP2012","[Individus].[Dernier Diplôme Obtenu].&amp;[1]")</f>
        <v>CEP</v>
      </c>
      <c r="E2" s="15" t="str" vm="5">
        <f>CUBEMEMBER("walle RP2012","[Individus].[Dernier Diplôme Obtenu].&amp;[2]")</f>
        <v>BEPC</v>
      </c>
      <c r="F2" s="15" t="str" vm="24">
        <f>CUBESET("walle RP2012","{[Individus].[Dernier Diplôme Obtenu].&amp;[3],[Individus].[Dernier Diplôme Obtenu].&amp;[4]}","CAP-BEP")</f>
        <v>CAP-BEP</v>
      </c>
      <c r="G2" s="15" t="str" vm="2">
        <f>CUBEMEMBER("walle RP2012","[Individus].[Dernier Diplôme Obtenu].&amp;[5]")</f>
        <v>Bac général</v>
      </c>
      <c r="H2" s="15" t="str" vm="4">
        <f>CUBEMEMBER("walle RP2012","[Individus].[Dernier Diplôme Obtenu].&amp;[6]")</f>
        <v>Bac technologique</v>
      </c>
      <c r="I2" s="15" t="str" vm="6">
        <f>CUBEMEMBER("walle RP2012","[Individus].[Dernier Diplôme Obtenu].&amp;[7]")</f>
        <v>1er cycle Universitaire</v>
      </c>
      <c r="J2" s="16" t="str" vm="9">
        <f>CUBEMEMBER("walle RP2012","[Individus].[Dernier Diplôme Obtenu].&amp;[8]","2e ou 3e cycle universitaire")</f>
        <v>2e ou 3e cycle universitaire</v>
      </c>
    </row>
    <row r="3" spans="1:10" x14ac:dyDescent="0.25">
      <c r="A3" s="17" t="str" vm="44">
        <f>CUBEMEMBER("walle RP2012","[Individus].[Age quinquennal].[All]","Ensemble")</f>
        <v>Ensemble</v>
      </c>
      <c r="B3" s="18" vm="92">
        <f t="shared" ref="B3:J11" si="0">CUBEVALUE("walle RP2012",$A$2,$A3,B$2)</f>
        <v>202825</v>
      </c>
      <c r="C3" s="18" vm="68">
        <f t="shared" si="0"/>
        <v>62927</v>
      </c>
      <c r="D3" s="18" vm="94">
        <f t="shared" si="0"/>
        <v>21915</v>
      </c>
      <c r="E3" s="18" vm="134">
        <f t="shared" si="0"/>
        <v>29117</v>
      </c>
      <c r="F3" s="18" vm="175">
        <f t="shared" si="0"/>
        <v>34262</v>
      </c>
      <c r="G3" s="18" vm="93">
        <f t="shared" si="0"/>
        <v>14970</v>
      </c>
      <c r="H3" s="18" vm="135">
        <f t="shared" si="0"/>
        <v>14991</v>
      </c>
      <c r="I3" s="18" vm="136">
        <f t="shared" si="0"/>
        <v>14519</v>
      </c>
      <c r="J3" s="19" vm="67">
        <f t="shared" si="0"/>
        <v>10124</v>
      </c>
    </row>
    <row r="4" spans="1:10" x14ac:dyDescent="0.25">
      <c r="A4" s="6" t="str" vm="191">
        <f>CUBEMEMBER("walle RP2012","[Individus].[Age décennal].[Age décennal 80].&amp;[1]")</f>
        <v>10-19 ans</v>
      </c>
      <c r="B4" s="20" vm="203">
        <f t="shared" si="0"/>
        <v>23048</v>
      </c>
      <c r="C4" s="20" vm="218">
        <f t="shared" si="0"/>
        <v>5904</v>
      </c>
      <c r="D4" s="20" vm="205">
        <f t="shared" si="0"/>
        <v>1150</v>
      </c>
      <c r="E4" s="20" vm="217">
        <f t="shared" si="0"/>
        <v>10446</v>
      </c>
      <c r="F4" s="20" vm="262">
        <f t="shared" si="0"/>
        <v>2589</v>
      </c>
      <c r="G4" s="20" vm="204">
        <f t="shared" si="0"/>
        <v>1498</v>
      </c>
      <c r="H4" s="20" vm="216">
        <f t="shared" si="0"/>
        <v>1314</v>
      </c>
      <c r="I4" s="20" vm="234">
        <f t="shared" si="0"/>
        <v>142</v>
      </c>
      <c r="J4" s="21" vm="219">
        <f t="shared" si="0"/>
        <v>5</v>
      </c>
    </row>
    <row r="5" spans="1:10" x14ac:dyDescent="0.25">
      <c r="A5" s="6" t="str" vm="193">
        <f>CUBEMEMBER("walle RP2012","[Individus].[Age décennal].[Age décennal 80].&amp;[2]")</f>
        <v>20-29 ans</v>
      </c>
      <c r="B5" s="20" vm="237">
        <f t="shared" si="0"/>
        <v>45164</v>
      </c>
      <c r="C5" s="20" vm="215">
        <f t="shared" si="0"/>
        <v>10665</v>
      </c>
      <c r="D5" s="20" vm="235">
        <f t="shared" si="0"/>
        <v>1721</v>
      </c>
      <c r="E5" s="20" vm="220">
        <f t="shared" si="0"/>
        <v>6325</v>
      </c>
      <c r="F5" s="20" vm="263">
        <f t="shared" si="0"/>
        <v>9043</v>
      </c>
      <c r="G5" s="20" vm="236">
        <f t="shared" si="0"/>
        <v>4855</v>
      </c>
      <c r="H5" s="20" vm="221">
        <f t="shared" si="0"/>
        <v>7001</v>
      </c>
      <c r="I5" s="20" vm="202">
        <f t="shared" si="0"/>
        <v>4164</v>
      </c>
      <c r="J5" s="21" vm="214">
        <f t="shared" si="0"/>
        <v>1390</v>
      </c>
    </row>
    <row r="6" spans="1:10" x14ac:dyDescent="0.25">
      <c r="A6" s="6" t="str" vm="195">
        <f>CUBEMEMBER("walle RP2012","[Individus].[Age décennal].[Age décennal 80].&amp;[3]")</f>
        <v>30-39 ans</v>
      </c>
      <c r="B6" s="20" vm="255">
        <f t="shared" si="0"/>
        <v>40010</v>
      </c>
      <c r="C6" s="20" vm="222">
        <f t="shared" si="0"/>
        <v>10751</v>
      </c>
      <c r="D6" s="20" vm="253">
        <f t="shared" si="0"/>
        <v>3052</v>
      </c>
      <c r="E6" s="20" vm="213">
        <f t="shared" si="0"/>
        <v>4013</v>
      </c>
      <c r="F6" s="20" vm="264">
        <f t="shared" si="0"/>
        <v>8113</v>
      </c>
      <c r="G6" s="20" vm="254">
        <f t="shared" si="0"/>
        <v>3461</v>
      </c>
      <c r="H6" s="20" vm="212">
        <f t="shared" si="0"/>
        <v>3687</v>
      </c>
      <c r="I6" s="20" vm="238">
        <f t="shared" si="0"/>
        <v>4167</v>
      </c>
      <c r="J6" s="21" vm="223">
        <f t="shared" si="0"/>
        <v>2766</v>
      </c>
    </row>
    <row r="7" spans="1:10" x14ac:dyDescent="0.25">
      <c r="A7" s="6" t="str" vm="197">
        <f>CUBEMEMBER("walle RP2012","[Individus].[Age décennal].[Age décennal 80].&amp;[4]")</f>
        <v>40-49 ans</v>
      </c>
      <c r="B7" s="20" vm="241">
        <f t="shared" si="0"/>
        <v>39487</v>
      </c>
      <c r="C7" s="20" vm="259">
        <f t="shared" si="0"/>
        <v>12182</v>
      </c>
      <c r="D7" s="20" vm="239">
        <f t="shared" si="0"/>
        <v>5944</v>
      </c>
      <c r="E7" s="20" vm="224">
        <f t="shared" si="0"/>
        <v>3462</v>
      </c>
      <c r="F7" s="20" vm="265">
        <f t="shared" si="0"/>
        <v>7711</v>
      </c>
      <c r="G7" s="20" vm="240">
        <f t="shared" si="0"/>
        <v>2495</v>
      </c>
      <c r="H7" s="20" vm="225">
        <f t="shared" si="0"/>
        <v>1823</v>
      </c>
      <c r="I7" s="20" vm="261">
        <f t="shared" si="0"/>
        <v>3214</v>
      </c>
      <c r="J7" s="21" vm="260">
        <f t="shared" si="0"/>
        <v>2656</v>
      </c>
    </row>
    <row r="8" spans="1:10" x14ac:dyDescent="0.25">
      <c r="A8" s="6" t="str" vm="190">
        <f>CUBEMEMBER("walle RP2012","[Individus].[Age décennal].[Age décennal 80].&amp;[5]")</f>
        <v>50-59 ans</v>
      </c>
      <c r="B8" s="20" vm="199">
        <f t="shared" si="0"/>
        <v>27981</v>
      </c>
      <c r="C8" s="20" vm="226">
        <f t="shared" si="0"/>
        <v>9568</v>
      </c>
      <c r="D8" s="20" vm="201">
        <f t="shared" si="0"/>
        <v>5186</v>
      </c>
      <c r="E8" s="20" vm="211">
        <f t="shared" si="0"/>
        <v>2632</v>
      </c>
      <c r="F8" s="20" vm="266">
        <f t="shared" si="0"/>
        <v>4670</v>
      </c>
      <c r="G8" s="20" vm="200">
        <f t="shared" si="0"/>
        <v>1594</v>
      </c>
      <c r="H8" s="20" vm="210">
        <f t="shared" si="0"/>
        <v>760</v>
      </c>
      <c r="I8" s="20" vm="242">
        <f t="shared" si="0"/>
        <v>1762</v>
      </c>
      <c r="J8" s="21" vm="227">
        <f t="shared" si="0"/>
        <v>1809</v>
      </c>
    </row>
    <row r="9" spans="1:10" x14ac:dyDescent="0.25">
      <c r="A9" s="6" t="str" vm="192">
        <f>CUBEMEMBER("walle RP2012","[Individus].[Age décennal].[Age décennal 80].&amp;[6]")</f>
        <v>60-69 ans</v>
      </c>
      <c r="B9" s="20" vm="245">
        <f t="shared" si="0"/>
        <v>15947</v>
      </c>
      <c r="C9" s="20" vm="209">
        <f t="shared" si="0"/>
        <v>6863</v>
      </c>
      <c r="D9" s="20" vm="243">
        <f t="shared" si="0"/>
        <v>3025</v>
      </c>
      <c r="E9" s="20" vm="228">
        <f t="shared" si="0"/>
        <v>1470</v>
      </c>
      <c r="F9" s="20" vm="267">
        <f t="shared" si="0"/>
        <v>1663</v>
      </c>
      <c r="G9" s="20" vm="244">
        <f t="shared" si="0"/>
        <v>756</v>
      </c>
      <c r="H9" s="20" vm="229">
        <f t="shared" si="0"/>
        <v>284</v>
      </c>
      <c r="I9" s="20" vm="198">
        <f t="shared" si="0"/>
        <v>805</v>
      </c>
      <c r="J9" s="21" vm="208">
        <f t="shared" si="0"/>
        <v>1081</v>
      </c>
    </row>
    <row r="10" spans="1:10" x14ac:dyDescent="0.25">
      <c r="A10" s="6" t="str" vm="194">
        <f>CUBEMEMBER("walle RP2012","[Individus].[Age décennal].[Age décennal 80].&amp;[7]")</f>
        <v>70-79 ans</v>
      </c>
      <c r="B10" s="20" vm="252">
        <f t="shared" si="0"/>
        <v>8355</v>
      </c>
      <c r="C10" s="20" vm="230">
        <f t="shared" si="0"/>
        <v>5047</v>
      </c>
      <c r="D10" s="20" vm="250">
        <f t="shared" si="0"/>
        <v>1427</v>
      </c>
      <c r="E10" s="20" vm="207">
        <f t="shared" si="0"/>
        <v>607</v>
      </c>
      <c r="F10" s="20" vm="268">
        <f t="shared" si="0"/>
        <v>390</v>
      </c>
      <c r="G10" s="20" vm="251">
        <f t="shared" si="0"/>
        <v>240</v>
      </c>
      <c r="H10" s="20" vm="206">
        <f t="shared" si="0"/>
        <v>96</v>
      </c>
      <c r="I10" s="20" vm="246">
        <f t="shared" si="0"/>
        <v>214</v>
      </c>
      <c r="J10" s="21" vm="231">
        <f t="shared" si="0"/>
        <v>334</v>
      </c>
    </row>
    <row r="11" spans="1:10" x14ac:dyDescent="0.25">
      <c r="A11" s="6" t="str" vm="196">
        <f>CUBEMEMBER("walle RP2012","[Individus].[Age décennal].[Age décennal 80].&amp;[8]")</f>
        <v>80 ans et plus</v>
      </c>
      <c r="B11" s="20" vm="249">
        <f t="shared" si="0"/>
        <v>2833</v>
      </c>
      <c r="C11" s="20" vm="256">
        <f t="shared" si="0"/>
        <v>1947</v>
      </c>
      <c r="D11" s="20" vm="247">
        <f t="shared" si="0"/>
        <v>410</v>
      </c>
      <c r="E11" s="20" vm="232">
        <f t="shared" si="0"/>
        <v>162</v>
      </c>
      <c r="F11" s="20" vm="269">
        <f t="shared" si="0"/>
        <v>83</v>
      </c>
      <c r="G11" s="20" vm="248">
        <f t="shared" si="0"/>
        <v>71</v>
      </c>
      <c r="H11" s="20" vm="233">
        <f t="shared" si="0"/>
        <v>26</v>
      </c>
      <c r="I11" s="20" vm="258">
        <f t="shared" si="0"/>
        <v>51</v>
      </c>
      <c r="J11" s="21" vm="257">
        <f t="shared" si="0"/>
        <v>83</v>
      </c>
    </row>
    <row r="12" spans="1:10" x14ac:dyDescent="0.25">
      <c r="A12" s="17" t="str" vm="733">
        <f>CUBEMEMBER("walle RP2012","[Individus].[Lieu de naissance].[Lieu De Naissance 1].&amp;[1000]")</f>
        <v>Polynésie française</v>
      </c>
      <c r="B12" s="18" vm="810">
        <f t="shared" ref="B12:B21" si="1">CUBEVALUE("walle RP2012",$A$2,$A12,B$2)</f>
        <v>176133</v>
      </c>
      <c r="C12" s="18" vm="846">
        <f t="shared" ref="C12:J13" si="2">CUBEVALUE("walle RP2012",$A$2,$A12,C$2)</f>
        <v>60958</v>
      </c>
      <c r="D12" s="18" vm="808">
        <f t="shared" si="2"/>
        <v>20955</v>
      </c>
      <c r="E12" s="18" vm="772">
        <f t="shared" si="2"/>
        <v>26799</v>
      </c>
      <c r="F12" s="18" vm="882">
        <f t="shared" si="2"/>
        <v>30432</v>
      </c>
      <c r="G12" s="18" vm="809">
        <f t="shared" si="2"/>
        <v>11593</v>
      </c>
      <c r="H12" s="18" vm="773">
        <f t="shared" si="2"/>
        <v>12962</v>
      </c>
      <c r="I12" s="18" vm="738">
        <f t="shared" si="2"/>
        <v>8584</v>
      </c>
      <c r="J12" s="19" vm="847">
        <f t="shared" si="2"/>
        <v>3850</v>
      </c>
    </row>
    <row r="13" spans="1:10" x14ac:dyDescent="0.25">
      <c r="A13" s="6" t="str" vm="735">
        <f>CUBEMEMBER("walle RP2012",{"[Individus].[Lieu de naissance].[Lieu De Naissance 1].&amp;[1000]","[Individus].[Age décennal].[Age décennal 80].&amp;[1]"})</f>
        <v>10-19 ans</v>
      </c>
      <c r="B13" s="20" vm="741">
        <f t="shared" si="1"/>
        <v>21893</v>
      </c>
      <c r="C13" s="20" vm="774">
        <f t="shared" si="2"/>
        <v>5820</v>
      </c>
      <c r="D13" s="20" vm="739">
        <f t="shared" si="2"/>
        <v>1137</v>
      </c>
      <c r="E13" s="20" vm="848">
        <f t="shared" si="2"/>
        <v>9676</v>
      </c>
      <c r="F13" s="20" vm="883">
        <f t="shared" si="2"/>
        <v>2523</v>
      </c>
      <c r="G13" s="20" vm="740">
        <f t="shared" si="2"/>
        <v>1338</v>
      </c>
      <c r="H13" s="20" vm="849">
        <f t="shared" si="2"/>
        <v>1267</v>
      </c>
      <c r="I13" s="20" vm="811">
        <f t="shared" si="2"/>
        <v>127</v>
      </c>
      <c r="J13" s="21" vm="775">
        <f t="shared" si="2"/>
        <v>5</v>
      </c>
    </row>
    <row r="14" spans="1:10" x14ac:dyDescent="0.25">
      <c r="A14" s="6" t="str" vm="723">
        <f>CUBEMEMBER("walle RP2012",{"[Individus].[Lieu de naissance].[Lieu De Naissance 1].&amp;[1000]","[Individus].[Age décennal].[Age décennal 80].&amp;[2]"})</f>
        <v>20-29 ans</v>
      </c>
      <c r="B14" s="20" vm="814">
        <f t="shared" si="1"/>
        <v>42523</v>
      </c>
      <c r="C14" s="20" vm="850">
        <f t="shared" ref="C14:J21" si="3">CUBEVALUE("walle RP2012",$A$2,$A14,C$2)</f>
        <v>10533</v>
      </c>
      <c r="D14" s="20" vm="812">
        <f t="shared" si="3"/>
        <v>1690</v>
      </c>
      <c r="E14" s="20" vm="776">
        <f t="shared" si="3"/>
        <v>6172</v>
      </c>
      <c r="F14" s="20" vm="884">
        <f t="shared" si="3"/>
        <v>8694</v>
      </c>
      <c r="G14" s="20" vm="813">
        <f t="shared" si="3"/>
        <v>4374</v>
      </c>
      <c r="H14" s="20" vm="777">
        <f t="shared" si="3"/>
        <v>6650</v>
      </c>
      <c r="I14" s="20" vm="742">
        <f t="shared" si="3"/>
        <v>3446</v>
      </c>
      <c r="J14" s="21" vm="851">
        <f t="shared" si="3"/>
        <v>964</v>
      </c>
    </row>
    <row r="15" spans="1:10" x14ac:dyDescent="0.25">
      <c r="A15" s="6" t="str" vm="727">
        <f>CUBEMEMBER("walle RP2012",{"[Individus].[Lieu de naissance].[Lieu De Naissance 1].&amp;[1000]","[Individus].[Age décennal].[Age décennal 80].&amp;[3]"})</f>
        <v>30-39 ans</v>
      </c>
      <c r="B15" s="20" vm="745">
        <f t="shared" si="1"/>
        <v>33972</v>
      </c>
      <c r="C15" s="20" vm="778">
        <f t="shared" si="3"/>
        <v>10366</v>
      </c>
      <c r="D15" s="20" vm="743">
        <f t="shared" si="3"/>
        <v>2959</v>
      </c>
      <c r="E15" s="20" vm="852">
        <f t="shared" si="3"/>
        <v>3747</v>
      </c>
      <c r="F15" s="20" vm="885">
        <f t="shared" si="3"/>
        <v>7353</v>
      </c>
      <c r="G15" s="20" vm="744">
        <f t="shared" si="3"/>
        <v>2756</v>
      </c>
      <c r="H15" s="20" vm="853">
        <f t="shared" si="3"/>
        <v>3105</v>
      </c>
      <c r="I15" s="20" vm="815">
        <f t="shared" si="3"/>
        <v>2453</v>
      </c>
      <c r="J15" s="21" vm="779">
        <f t="shared" si="3"/>
        <v>1233</v>
      </c>
    </row>
    <row r="16" spans="1:10" x14ac:dyDescent="0.25">
      <c r="A16" s="6" t="str" vm="732">
        <f>CUBEMEMBER("walle RP2012",{"[Individus].[Lieu de naissance].[Lieu De Naissance 1].&amp;[1000]","[Individus].[Age décennal].[Age décennal 80].&amp;[4]"})</f>
        <v>40-49 ans</v>
      </c>
      <c r="B16" s="20" vm="818">
        <f t="shared" si="1"/>
        <v>32434</v>
      </c>
      <c r="C16" s="20" vm="854">
        <f t="shared" si="3"/>
        <v>11665</v>
      </c>
      <c r="D16" s="20" vm="816">
        <f t="shared" si="3"/>
        <v>5747</v>
      </c>
      <c r="E16" s="20" vm="780">
        <f t="shared" si="3"/>
        <v>3107</v>
      </c>
      <c r="F16" s="20" vm="886">
        <f t="shared" si="3"/>
        <v>6501</v>
      </c>
      <c r="G16" s="20" vm="817">
        <f t="shared" si="3"/>
        <v>1728</v>
      </c>
      <c r="H16" s="20" vm="781">
        <f t="shared" si="3"/>
        <v>1321</v>
      </c>
      <c r="I16" s="20" vm="746">
        <f t="shared" si="3"/>
        <v>1535</v>
      </c>
      <c r="J16" s="21" vm="855">
        <f t="shared" si="3"/>
        <v>830</v>
      </c>
    </row>
    <row r="17" spans="1:10" x14ac:dyDescent="0.25">
      <c r="A17" s="6" t="str" vm="737">
        <f>CUBEMEMBER("walle RP2012",{"[Individus].[Lieu de naissance].[Lieu De Naissance 1].&amp;[1000]","[Individus].[Age décennal].[Age décennal 80].&amp;[5]"})</f>
        <v>50-59 ans</v>
      </c>
      <c r="B17" s="20" vm="749">
        <f t="shared" si="1"/>
        <v>22889</v>
      </c>
      <c r="C17" s="20" vm="782">
        <f t="shared" si="3"/>
        <v>9216</v>
      </c>
      <c r="D17" s="20" vm="747">
        <f t="shared" si="3"/>
        <v>4974</v>
      </c>
      <c r="E17" s="20" vm="856">
        <f t="shared" si="3"/>
        <v>2301</v>
      </c>
      <c r="F17" s="20" vm="887">
        <f t="shared" si="3"/>
        <v>3802</v>
      </c>
      <c r="G17" s="20" vm="748">
        <f t="shared" si="3"/>
        <v>966</v>
      </c>
      <c r="H17" s="20" vm="857">
        <f t="shared" si="3"/>
        <v>456</v>
      </c>
      <c r="I17" s="20" vm="819">
        <f t="shared" si="3"/>
        <v>694</v>
      </c>
      <c r="J17" s="21" vm="783">
        <f t="shared" si="3"/>
        <v>480</v>
      </c>
    </row>
    <row r="18" spans="1:10" x14ac:dyDescent="0.25">
      <c r="A18" s="6" t="str" vm="722">
        <f>CUBEMEMBER("walle RP2012",{"[Individus].[Lieu de naissance].[Lieu De Naissance 1].&amp;[1000]","[Individus].[Age décennal].[Age décennal 80].&amp;[6]"})</f>
        <v>60-69 ans</v>
      </c>
      <c r="B18" s="20" vm="822">
        <f t="shared" si="1"/>
        <v>12870</v>
      </c>
      <c r="C18" s="20" vm="858">
        <f t="shared" si="3"/>
        <v>6640</v>
      </c>
      <c r="D18" s="20" vm="820">
        <f t="shared" si="3"/>
        <v>2809</v>
      </c>
      <c r="E18" s="20" vm="784">
        <f t="shared" si="3"/>
        <v>1209</v>
      </c>
      <c r="F18" s="20" vm="888">
        <f t="shared" si="3"/>
        <v>1237</v>
      </c>
      <c r="G18" s="20" vm="821">
        <f t="shared" si="3"/>
        <v>329</v>
      </c>
      <c r="H18" s="20" vm="785">
        <f t="shared" si="3"/>
        <v>121</v>
      </c>
      <c r="I18" s="20" vm="750">
        <f t="shared" si="3"/>
        <v>261</v>
      </c>
      <c r="J18" s="21" vm="859">
        <f t="shared" si="3"/>
        <v>264</v>
      </c>
    </row>
    <row r="19" spans="1:10" x14ac:dyDescent="0.25">
      <c r="A19" s="6" t="str" vm="726">
        <f>CUBEMEMBER("walle RP2012",{"[Individus].[Lieu de naissance].[Lieu De Naissance 1].&amp;[1000]","[Individus].[Age décennal].[Age décennal 80].&amp;[7]"})</f>
        <v>70-79 ans</v>
      </c>
      <c r="B19" s="20" vm="753">
        <f t="shared" si="1"/>
        <v>7157</v>
      </c>
      <c r="C19" s="20" vm="786">
        <f t="shared" si="3"/>
        <v>4876</v>
      </c>
      <c r="D19" s="20" vm="751">
        <f t="shared" si="3"/>
        <v>1302</v>
      </c>
      <c r="E19" s="20" vm="860">
        <f t="shared" si="3"/>
        <v>477</v>
      </c>
      <c r="F19" s="20" vm="889">
        <f t="shared" si="3"/>
        <v>267</v>
      </c>
      <c r="G19" s="20" vm="752">
        <f t="shared" si="3"/>
        <v>83</v>
      </c>
      <c r="H19" s="20" vm="861">
        <f t="shared" si="3"/>
        <v>34</v>
      </c>
      <c r="I19" s="20" vm="823">
        <f t="shared" si="3"/>
        <v>58</v>
      </c>
      <c r="J19" s="21" vm="787">
        <f t="shared" si="3"/>
        <v>60</v>
      </c>
    </row>
    <row r="20" spans="1:10" x14ac:dyDescent="0.25">
      <c r="A20" s="6" t="str" vm="731">
        <f>CUBEMEMBER("walle RP2012",{"[Individus].[Lieu de naissance].[Lieu De Naissance 1].&amp;[1000]","[Individus].[Age décennal].[Age décennal 80].&amp;[8]"})</f>
        <v>80 ans et plus</v>
      </c>
      <c r="B20" s="20" vm="826">
        <f t="shared" si="1"/>
        <v>2395</v>
      </c>
      <c r="C20" s="20" vm="862">
        <f t="shared" si="3"/>
        <v>1842</v>
      </c>
      <c r="D20" s="20" vm="824">
        <f t="shared" si="3"/>
        <v>337</v>
      </c>
      <c r="E20" s="20" vm="788">
        <f t="shared" si="3"/>
        <v>110</v>
      </c>
      <c r="F20" s="20" vm="890">
        <f t="shared" si="3"/>
        <v>55</v>
      </c>
      <c r="G20" s="20" vm="825">
        <f t="shared" si="3"/>
        <v>19</v>
      </c>
      <c r="H20" s="20" vm="789">
        <f t="shared" si="3"/>
        <v>8</v>
      </c>
      <c r="I20" s="20" vm="754">
        <f t="shared" si="3"/>
        <v>10</v>
      </c>
      <c r="J20" s="21" vm="863">
        <f t="shared" si="3"/>
        <v>14</v>
      </c>
    </row>
    <row r="21" spans="1:10" x14ac:dyDescent="0.25">
      <c r="A21" s="17" t="str" vm="891">
        <f>CUBESET("walle RP2012","{[Individus].[Lieu de naissance].[Lieu De Naissance 1].&amp;[2000],[Individus].[Lieu de naissance].[Lieu De Naissance 1].&amp;[3000],[Individus].[Lieu de naissance].[Lieu De Naissance 1].&amp;[4000]}","Métropole, DOM-TOM")</f>
        <v>Métropole, DOM-TOM</v>
      </c>
      <c r="B21" s="18" vm="892">
        <f t="shared" si="1"/>
        <v>22548</v>
      </c>
      <c r="C21" s="18" vm="893">
        <f t="shared" si="3"/>
        <v>1377</v>
      </c>
      <c r="D21" s="18" vm="894">
        <f t="shared" si="3"/>
        <v>786</v>
      </c>
      <c r="E21" s="18" vm="895">
        <f t="shared" si="3"/>
        <v>1971</v>
      </c>
      <c r="F21" s="18" vm="896">
        <f t="shared" si="3"/>
        <v>3443</v>
      </c>
      <c r="G21" s="18" vm="897">
        <f t="shared" si="3"/>
        <v>2738</v>
      </c>
      <c r="H21" s="18" vm="898">
        <f t="shared" si="3"/>
        <v>1759</v>
      </c>
      <c r="I21" s="18" vm="899">
        <f t="shared" si="3"/>
        <v>5188</v>
      </c>
      <c r="J21" s="19" vm="900">
        <f t="shared" si="3"/>
        <v>5286</v>
      </c>
    </row>
    <row r="22" spans="1:10" x14ac:dyDescent="0.25">
      <c r="A22" s="6" t="str" vm="191">
        <f>CUBEMEMBER("walle RP2012","[Individus].[Age décennal].[Age décennal 80].&amp;[1]")</f>
        <v>10-19 ans</v>
      </c>
      <c r="B22" s="20" vm="901">
        <f>CUBEVALUE("walle RP2012",$A$2,$A22,B$2,$A$21)</f>
        <v>1031</v>
      </c>
      <c r="C22" s="20" vm="902">
        <f>CUBEVALUE("walle RP2012",$A$2,$A22,C$2,$A$21)</f>
        <v>70</v>
      </c>
      <c r="D22" s="20" vm="903">
        <f t="shared" ref="D22:J29" si="4">CUBEVALUE("walle RP2012",$A$2,$A22,D$2,$A$21)</f>
        <v>11</v>
      </c>
      <c r="E22" s="20" vm="904">
        <f t="shared" si="4"/>
        <v>695</v>
      </c>
      <c r="F22" s="20" vm="909">
        <f t="shared" si="4"/>
        <v>61</v>
      </c>
      <c r="G22" s="20" vm="905">
        <f t="shared" si="4"/>
        <v>138</v>
      </c>
      <c r="H22" s="20" vm="906">
        <f t="shared" si="4"/>
        <v>41</v>
      </c>
      <c r="I22" s="20" vm="907">
        <f t="shared" si="4"/>
        <v>15</v>
      </c>
      <c r="J22" s="21" t="str" vm="908">
        <f t="shared" si="4"/>
        <v/>
      </c>
    </row>
    <row r="23" spans="1:10" x14ac:dyDescent="0.25">
      <c r="A23" s="6" t="str" vm="193">
        <f>CUBEMEMBER("walle RP2012","[Individus].[Age décennal].[Age décennal 80].&amp;[2]")</f>
        <v>20-29 ans</v>
      </c>
      <c r="B23" s="20" vm="910">
        <f t="shared" ref="B23:C29" si="5">CUBEVALUE("walle RP2012",$A$2,$A23,B$2,$A$21)</f>
        <v>2331</v>
      </c>
      <c r="C23" s="20" vm="911">
        <f t="shared" si="5"/>
        <v>91</v>
      </c>
      <c r="D23" s="20" vm="912">
        <f t="shared" si="4"/>
        <v>20</v>
      </c>
      <c r="E23" s="20" vm="913">
        <f t="shared" si="4"/>
        <v>136</v>
      </c>
      <c r="F23" s="20" vm="966">
        <f t="shared" si="4"/>
        <v>324</v>
      </c>
      <c r="G23" s="20" vm="914">
        <f t="shared" si="4"/>
        <v>391</v>
      </c>
      <c r="H23" s="20" vm="915">
        <f t="shared" si="4"/>
        <v>313</v>
      </c>
      <c r="I23" s="20" vm="916">
        <f t="shared" si="4"/>
        <v>669</v>
      </c>
      <c r="J23" s="21" vm="917">
        <f t="shared" si="4"/>
        <v>387</v>
      </c>
    </row>
    <row r="24" spans="1:10" x14ac:dyDescent="0.25">
      <c r="A24" s="6" t="str" vm="195">
        <f>CUBEMEMBER("walle RP2012","[Individus].[Age décennal].[Age décennal 80].&amp;[3]")</f>
        <v>30-39 ans</v>
      </c>
      <c r="B24" s="20" vm="918">
        <f t="shared" si="5"/>
        <v>5263</v>
      </c>
      <c r="C24" s="20" vm="919">
        <f t="shared" si="5"/>
        <v>298</v>
      </c>
      <c r="D24" s="20" vm="920">
        <f t="shared" si="4"/>
        <v>72</v>
      </c>
      <c r="E24" s="20" vm="921">
        <f t="shared" si="4"/>
        <v>222</v>
      </c>
      <c r="F24" s="20" vm="967">
        <f t="shared" si="4"/>
        <v>686</v>
      </c>
      <c r="G24" s="20" vm="922">
        <f t="shared" si="4"/>
        <v>594</v>
      </c>
      <c r="H24" s="20" vm="923">
        <f t="shared" si="4"/>
        <v>532</v>
      </c>
      <c r="I24" s="20" vm="924">
        <f t="shared" si="4"/>
        <v>1524</v>
      </c>
      <c r="J24" s="21" vm="925">
        <f t="shared" si="4"/>
        <v>1335</v>
      </c>
    </row>
    <row r="25" spans="1:10" x14ac:dyDescent="0.25">
      <c r="A25" s="6" t="str" vm="197">
        <f>CUBEMEMBER("walle RP2012","[Individus].[Age décennal].[Age décennal 80].&amp;[4]")</f>
        <v>40-49 ans</v>
      </c>
      <c r="B25" s="20" vm="926">
        <f t="shared" si="5"/>
        <v>6145</v>
      </c>
      <c r="C25" s="20" vm="927">
        <f t="shared" si="5"/>
        <v>382</v>
      </c>
      <c r="D25" s="20" vm="928">
        <f t="shared" si="4"/>
        <v>166</v>
      </c>
      <c r="E25" s="20" vm="929">
        <f t="shared" si="4"/>
        <v>306</v>
      </c>
      <c r="F25" s="20" vm="968">
        <f t="shared" si="4"/>
        <v>1122</v>
      </c>
      <c r="G25" s="20" vm="930">
        <f t="shared" si="4"/>
        <v>628</v>
      </c>
      <c r="H25" s="20" vm="931">
        <f t="shared" si="4"/>
        <v>447</v>
      </c>
      <c r="I25" s="20" vm="932">
        <f t="shared" si="4"/>
        <v>1497</v>
      </c>
      <c r="J25" s="21" vm="933">
        <f t="shared" si="4"/>
        <v>1597</v>
      </c>
    </row>
    <row r="26" spans="1:10" x14ac:dyDescent="0.25">
      <c r="A26" s="6" t="str" vm="190">
        <f>CUBEMEMBER("walle RP2012","[Individus].[Age décennal].[Age décennal 80].&amp;[5]")</f>
        <v>50-59 ans</v>
      </c>
      <c r="B26" s="20" vm="934">
        <f t="shared" si="5"/>
        <v>4100</v>
      </c>
      <c r="C26" s="20" vm="935">
        <f t="shared" si="5"/>
        <v>241</v>
      </c>
      <c r="D26" s="20" vm="936">
        <f t="shared" si="4"/>
        <v>172</v>
      </c>
      <c r="E26" s="20" vm="937">
        <f t="shared" si="4"/>
        <v>274</v>
      </c>
      <c r="F26" s="20" vm="969">
        <f t="shared" si="4"/>
        <v>757</v>
      </c>
      <c r="G26" s="20" vm="938">
        <f t="shared" si="4"/>
        <v>498</v>
      </c>
      <c r="H26" s="20" vm="939">
        <f t="shared" si="4"/>
        <v>242</v>
      </c>
      <c r="I26" s="20" vm="940">
        <f t="shared" si="4"/>
        <v>888</v>
      </c>
      <c r="J26" s="21" vm="941">
        <f t="shared" si="4"/>
        <v>1028</v>
      </c>
    </row>
    <row r="27" spans="1:10" x14ac:dyDescent="0.25">
      <c r="A27" s="6" t="str" vm="192">
        <f>CUBEMEMBER("walle RP2012","[Individus].[Age décennal].[Age décennal 80].&amp;[6]")</f>
        <v>60-69 ans</v>
      </c>
      <c r="B27" s="20" vm="942">
        <f t="shared" si="5"/>
        <v>2469</v>
      </c>
      <c r="C27" s="20" vm="943">
        <f t="shared" si="5"/>
        <v>140</v>
      </c>
      <c r="D27" s="20" vm="944">
        <f t="shared" si="4"/>
        <v>180</v>
      </c>
      <c r="E27" s="20" vm="945">
        <f t="shared" si="4"/>
        <v>202</v>
      </c>
      <c r="F27" s="20" vm="970">
        <f t="shared" si="4"/>
        <v>372</v>
      </c>
      <c r="G27" s="20" vm="946">
        <f t="shared" si="4"/>
        <v>326</v>
      </c>
      <c r="H27" s="20" vm="947">
        <f t="shared" si="4"/>
        <v>132</v>
      </c>
      <c r="I27" s="20" vm="948">
        <f t="shared" si="4"/>
        <v>451</v>
      </c>
      <c r="J27" s="21" vm="949">
        <f t="shared" si="4"/>
        <v>666</v>
      </c>
    </row>
    <row r="28" spans="1:10" x14ac:dyDescent="0.25">
      <c r="A28" s="6" t="str" vm="194">
        <f>CUBEMEMBER("walle RP2012","[Individus].[Age décennal].[Age décennal 80].&amp;[7]")</f>
        <v>70-79 ans</v>
      </c>
      <c r="B28" s="20" vm="950">
        <f t="shared" si="5"/>
        <v>867</v>
      </c>
      <c r="C28" s="20" vm="951">
        <f t="shared" si="5"/>
        <v>90</v>
      </c>
      <c r="D28" s="20" vm="952">
        <f t="shared" si="4"/>
        <v>102</v>
      </c>
      <c r="E28" s="20" vm="953">
        <f t="shared" si="4"/>
        <v>93</v>
      </c>
      <c r="F28" s="20" vm="971">
        <f t="shared" si="4"/>
        <v>98</v>
      </c>
      <c r="G28" s="20" vm="954">
        <f t="shared" si="4"/>
        <v>118</v>
      </c>
      <c r="H28" s="20" vm="955">
        <f t="shared" si="4"/>
        <v>39</v>
      </c>
      <c r="I28" s="20" vm="956">
        <f t="shared" si="4"/>
        <v>113</v>
      </c>
      <c r="J28" s="21" vm="957">
        <f t="shared" si="4"/>
        <v>214</v>
      </c>
    </row>
    <row r="29" spans="1:10" x14ac:dyDescent="0.25">
      <c r="A29" s="6" t="str" vm="196">
        <f>CUBEMEMBER("walle RP2012","[Individus].[Age décennal].[Age décennal 80].&amp;[8]")</f>
        <v>80 ans et plus</v>
      </c>
      <c r="B29" s="20" vm="958">
        <f t="shared" si="5"/>
        <v>342</v>
      </c>
      <c r="C29" s="20" vm="959">
        <f t="shared" si="5"/>
        <v>65</v>
      </c>
      <c r="D29" s="20" vm="960">
        <f t="shared" si="4"/>
        <v>63</v>
      </c>
      <c r="E29" s="20" vm="961">
        <f t="shared" si="4"/>
        <v>43</v>
      </c>
      <c r="F29" s="20" vm="972">
        <f t="shared" si="4"/>
        <v>23</v>
      </c>
      <c r="G29" s="20" vm="962">
        <f t="shared" si="4"/>
        <v>45</v>
      </c>
      <c r="H29" s="20" vm="963">
        <f t="shared" si="4"/>
        <v>13</v>
      </c>
      <c r="I29" s="20" vm="964">
        <f t="shared" si="4"/>
        <v>31</v>
      </c>
      <c r="J29" s="21" vm="965">
        <f t="shared" si="4"/>
        <v>59</v>
      </c>
    </row>
    <row r="30" spans="1:10" x14ac:dyDescent="0.25">
      <c r="A30" s="17" t="str" vm="730">
        <f>CUBEMEMBER("walle RP2012","[Individus].[Lieu de naissance].[Lieu De Naissance 1].&amp;[5000]")</f>
        <v>Etranger</v>
      </c>
      <c r="B30" s="18" vm="829">
        <f t="shared" ref="B30:F38" si="6">CUBEVALUE("walle RP2012",$A$2,$A30,B$2)</f>
        <v>4144</v>
      </c>
      <c r="C30" s="18" vm="864">
        <f t="shared" si="6"/>
        <v>592</v>
      </c>
      <c r="D30" s="18" vm="827">
        <f t="shared" si="6"/>
        <v>174</v>
      </c>
      <c r="E30" s="18" vm="790">
        <f t="shared" si="6"/>
        <v>347</v>
      </c>
      <c r="F30" s="18" vm="973">
        <f t="shared" si="6"/>
        <v>387</v>
      </c>
      <c r="G30" s="18" vm="828">
        <f t="shared" ref="G30:J37" si="7">CUBEVALUE("walle RP2012",$A$2,$A30,G$2)</f>
        <v>639</v>
      </c>
      <c r="H30" s="18" vm="791">
        <f t="shared" si="7"/>
        <v>270</v>
      </c>
      <c r="I30" s="18" vm="755">
        <f t="shared" si="7"/>
        <v>747</v>
      </c>
      <c r="J30" s="19" vm="865">
        <f t="shared" si="7"/>
        <v>988</v>
      </c>
    </row>
    <row r="31" spans="1:10" x14ac:dyDescent="0.25">
      <c r="A31" s="6" t="str" vm="736">
        <f>CUBEMEMBER("walle RP2012",{"[Individus].[Lieu de naissance].[Lieu De Naissance 1].&amp;[5000]","[Individus].[Age décennal].[Age décennal 80].&amp;[1]"})</f>
        <v>10-19 ans</v>
      </c>
      <c r="B31" s="20" vm="758">
        <f t="shared" si="6"/>
        <v>124</v>
      </c>
      <c r="C31" s="20" vm="792">
        <f t="shared" si="6"/>
        <v>14</v>
      </c>
      <c r="D31" s="20" vm="756">
        <f t="shared" si="6"/>
        <v>2</v>
      </c>
      <c r="E31" s="20" vm="866">
        <f t="shared" si="6"/>
        <v>75</v>
      </c>
      <c r="F31" s="20" vm="974">
        <f t="shared" si="6"/>
        <v>5</v>
      </c>
      <c r="G31" s="20" vm="757">
        <f t="shared" si="7"/>
        <v>22</v>
      </c>
      <c r="H31" s="20" vm="867">
        <f t="shared" si="7"/>
        <v>6</v>
      </c>
      <c r="I31" s="20" t="str" vm="830">
        <f t="shared" si="7"/>
        <v/>
      </c>
      <c r="J31" s="21" t="str" vm="793">
        <f t="shared" si="7"/>
        <v/>
      </c>
    </row>
    <row r="32" spans="1:10" x14ac:dyDescent="0.25">
      <c r="A32" s="6" t="str" vm="721">
        <f>CUBEMEMBER("walle RP2012",{"[Individus].[Lieu de naissance].[Lieu De Naissance 1].&amp;[5000]","[Individus].[Age décennal].[Age décennal 80].&amp;[2]"})</f>
        <v>20-29 ans</v>
      </c>
      <c r="B32" s="20" vm="833">
        <f t="shared" si="6"/>
        <v>310</v>
      </c>
      <c r="C32" s="20" vm="868">
        <f t="shared" si="6"/>
        <v>41</v>
      </c>
      <c r="D32" s="20" vm="831">
        <f t="shared" si="6"/>
        <v>11</v>
      </c>
      <c r="E32" s="20" vm="794">
        <f t="shared" si="6"/>
        <v>17</v>
      </c>
      <c r="F32" s="20" vm="975">
        <f t="shared" si="6"/>
        <v>25</v>
      </c>
      <c r="G32" s="20" vm="832">
        <f t="shared" si="7"/>
        <v>90</v>
      </c>
      <c r="H32" s="20" vm="795">
        <f t="shared" si="7"/>
        <v>38</v>
      </c>
      <c r="I32" s="20" vm="759">
        <f t="shared" si="7"/>
        <v>49</v>
      </c>
      <c r="J32" s="21" vm="869">
        <f t="shared" si="7"/>
        <v>39</v>
      </c>
    </row>
    <row r="33" spans="1:10" x14ac:dyDescent="0.25">
      <c r="A33" s="6" t="str" vm="725">
        <f>CUBEMEMBER("walle RP2012",{"[Individus].[Lieu de naissance].[Lieu De Naissance 1].&amp;[5000]","[Individus].[Age décennal].[Age décennal 80].&amp;[3]"})</f>
        <v>30-39 ans</v>
      </c>
      <c r="B33" s="20" vm="762">
        <f t="shared" si="6"/>
        <v>775</v>
      </c>
      <c r="C33" s="20" vm="796">
        <f t="shared" si="6"/>
        <v>87</v>
      </c>
      <c r="D33" s="20" vm="760">
        <f t="shared" si="6"/>
        <v>21</v>
      </c>
      <c r="E33" s="20" vm="870">
        <f t="shared" si="6"/>
        <v>44</v>
      </c>
      <c r="F33" s="20" vm="976">
        <f t="shared" si="6"/>
        <v>74</v>
      </c>
      <c r="G33" s="20" vm="761">
        <f t="shared" si="7"/>
        <v>111</v>
      </c>
      <c r="H33" s="20" vm="871">
        <f t="shared" si="7"/>
        <v>50</v>
      </c>
      <c r="I33" s="20" vm="834">
        <f t="shared" si="7"/>
        <v>190</v>
      </c>
      <c r="J33" s="21" vm="797">
        <f t="shared" si="7"/>
        <v>198</v>
      </c>
    </row>
    <row r="34" spans="1:10" x14ac:dyDescent="0.25">
      <c r="A34" s="6" t="str" vm="729">
        <f>CUBEMEMBER("walle RP2012",{"[Individus].[Lieu de naissance].[Lieu De Naissance 1].&amp;[5000]","[Individus].[Age décennal].[Age décennal 80].&amp;[4]"})</f>
        <v>40-49 ans</v>
      </c>
      <c r="B34" s="20" vm="837">
        <f t="shared" si="6"/>
        <v>908</v>
      </c>
      <c r="C34" s="20" vm="872">
        <f t="shared" si="6"/>
        <v>135</v>
      </c>
      <c r="D34" s="20" vm="835">
        <f t="shared" si="6"/>
        <v>31</v>
      </c>
      <c r="E34" s="20" vm="798">
        <f t="shared" si="6"/>
        <v>49</v>
      </c>
      <c r="F34" s="20" vm="977">
        <f t="shared" si="6"/>
        <v>88</v>
      </c>
      <c r="G34" s="20" vm="836">
        <f t="shared" si="7"/>
        <v>139</v>
      </c>
      <c r="H34" s="20" vm="799">
        <f t="shared" si="7"/>
        <v>55</v>
      </c>
      <c r="I34" s="20" vm="763">
        <f t="shared" si="7"/>
        <v>182</v>
      </c>
      <c r="J34" s="21" vm="873">
        <f t="shared" si="7"/>
        <v>229</v>
      </c>
    </row>
    <row r="35" spans="1:10" x14ac:dyDescent="0.25">
      <c r="A35" s="6" t="str" vm="734">
        <f>CUBEMEMBER("walle RP2012",{"[Individus].[Lieu de naissance].[Lieu De Naissance 1].&amp;[5000]","[Individus].[Age décennal].[Age décennal 80].&amp;[5]"})</f>
        <v>50-59 ans</v>
      </c>
      <c r="B35" s="20" vm="766">
        <f t="shared" si="6"/>
        <v>992</v>
      </c>
      <c r="C35" s="20" vm="800">
        <f t="shared" si="6"/>
        <v>111</v>
      </c>
      <c r="D35" s="20" vm="764">
        <f t="shared" si="6"/>
        <v>40</v>
      </c>
      <c r="E35" s="20" vm="874">
        <f t="shared" si="6"/>
        <v>57</v>
      </c>
      <c r="F35" s="20" vm="978">
        <f t="shared" si="6"/>
        <v>111</v>
      </c>
      <c r="G35" s="20" vm="765">
        <f t="shared" si="7"/>
        <v>130</v>
      </c>
      <c r="H35" s="20" vm="875">
        <f t="shared" si="7"/>
        <v>62</v>
      </c>
      <c r="I35" s="20" vm="838">
        <f t="shared" si="7"/>
        <v>180</v>
      </c>
      <c r="J35" s="21" vm="801">
        <f t="shared" si="7"/>
        <v>301</v>
      </c>
    </row>
    <row r="36" spans="1:10" x14ac:dyDescent="0.25">
      <c r="A36" s="6" t="str" vm="720">
        <f>CUBEMEMBER("walle RP2012",{"[Individus].[Lieu de naissance].[Lieu De Naissance 1].&amp;[5000]","[Individus].[Age décennal].[Age décennal 80].&amp;[6]"})</f>
        <v>60-69 ans</v>
      </c>
      <c r="B36" s="20" vm="841">
        <f t="shared" si="6"/>
        <v>608</v>
      </c>
      <c r="C36" s="20" vm="876">
        <f t="shared" si="6"/>
        <v>83</v>
      </c>
      <c r="D36" s="20" vm="839">
        <f t="shared" si="6"/>
        <v>36</v>
      </c>
      <c r="E36" s="20" vm="802">
        <f t="shared" si="6"/>
        <v>59</v>
      </c>
      <c r="F36" s="20" vm="979">
        <f t="shared" si="6"/>
        <v>54</v>
      </c>
      <c r="G36" s="20" vm="840">
        <f t="shared" si="7"/>
        <v>101</v>
      </c>
      <c r="H36" s="20" vm="803">
        <f t="shared" si="7"/>
        <v>31</v>
      </c>
      <c r="I36" s="20" vm="767">
        <f t="shared" si="7"/>
        <v>93</v>
      </c>
      <c r="J36" s="21" vm="877">
        <f t="shared" si="7"/>
        <v>151</v>
      </c>
    </row>
    <row r="37" spans="1:10" x14ac:dyDescent="0.25">
      <c r="A37" s="6" t="str" vm="724">
        <f>CUBEMEMBER("walle RP2012",{"[Individus].[Lieu de naissance].[Lieu De Naissance 1].&amp;[5000]","[Individus].[Age décennal].[Age décennal 80].&amp;[7]"})</f>
        <v>70-79 ans</v>
      </c>
      <c r="B37" s="20" vm="770">
        <f t="shared" si="6"/>
        <v>331</v>
      </c>
      <c r="C37" s="20" vm="804">
        <f t="shared" si="6"/>
        <v>81</v>
      </c>
      <c r="D37" s="20" vm="768">
        <f t="shared" si="6"/>
        <v>23</v>
      </c>
      <c r="E37" s="20" vm="878">
        <f t="shared" si="6"/>
        <v>37</v>
      </c>
      <c r="F37" s="20" vm="980">
        <f t="shared" si="6"/>
        <v>25</v>
      </c>
      <c r="G37" s="20" vm="769">
        <f t="shared" si="7"/>
        <v>39</v>
      </c>
      <c r="H37" s="20" vm="879">
        <f t="shared" si="7"/>
        <v>23</v>
      </c>
      <c r="I37" s="20" vm="842">
        <f t="shared" si="7"/>
        <v>43</v>
      </c>
      <c r="J37" s="21" vm="805">
        <f t="shared" si="7"/>
        <v>60</v>
      </c>
    </row>
    <row r="38" spans="1:10" x14ac:dyDescent="0.25">
      <c r="A38" s="12" t="str" vm="728">
        <f>CUBEMEMBER("walle RP2012",{"[Individus].[Lieu de naissance].[Lieu De Naissance 1].&amp;[5000]","[Individus].[Age décennal].[Age décennal 80].&amp;[8]"})</f>
        <v>80 ans et plus</v>
      </c>
      <c r="B38" s="22" vm="845">
        <f t="shared" si="6"/>
        <v>96</v>
      </c>
      <c r="C38" s="22" vm="880">
        <f t="shared" si="6"/>
        <v>40</v>
      </c>
      <c r="D38" s="22" vm="843">
        <f t="shared" si="6"/>
        <v>10</v>
      </c>
      <c r="E38" s="22" vm="806">
        <f t="shared" si="6"/>
        <v>9</v>
      </c>
      <c r="F38" s="22" vm="981">
        <f t="shared" si="6"/>
        <v>5</v>
      </c>
      <c r="G38" s="22" vm="844">
        <f t="shared" ref="G38:J38" si="8">CUBEVALUE("walle RP2012",$A$2,$A38,G$2)</f>
        <v>7</v>
      </c>
      <c r="H38" s="22" vm="807">
        <f t="shared" si="8"/>
        <v>5</v>
      </c>
      <c r="I38" s="22" vm="771">
        <f t="shared" si="8"/>
        <v>10</v>
      </c>
      <c r="J38" s="23" vm="881">
        <f t="shared" si="8"/>
        <v>10</v>
      </c>
    </row>
    <row r="39" spans="1:10" x14ac:dyDescent="0.25">
      <c r="A39" s="24"/>
      <c r="B39" s="25"/>
      <c r="C39" s="25"/>
      <c r="D39" s="25"/>
      <c r="E39" s="25"/>
      <c r="F39" s="25"/>
      <c r="G39" s="14"/>
      <c r="H39" s="14"/>
      <c r="I39" s="14"/>
      <c r="J39" s="10" t="s">
        <v>2</v>
      </c>
    </row>
    <row r="40" spans="1:10" x14ac:dyDescent="0.25">
      <c r="A40" s="24"/>
      <c r="B40" s="25"/>
      <c r="C40" s="25"/>
      <c r="D40" s="25"/>
      <c r="E40" s="25"/>
      <c r="F40" s="25"/>
      <c r="G40" s="14"/>
      <c r="H40" s="14"/>
      <c r="I40" s="14"/>
      <c r="J40" s="10"/>
    </row>
  </sheetData>
  <mergeCells count="1">
    <mergeCell ref="A1:J1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zoomScaleNormal="100" workbookViewId="0">
      <selection activeCell="J3" sqref="J3"/>
    </sheetView>
  </sheetViews>
  <sheetFormatPr baseColWidth="10" defaultRowHeight="15" x14ac:dyDescent="0.25"/>
  <cols>
    <col min="1" max="1" width="17.7109375" customWidth="1"/>
    <col min="2" max="2" width="7.85546875" customWidth="1"/>
    <col min="3" max="3" width="8.42578125" customWidth="1"/>
    <col min="4" max="4" width="6.140625" customWidth="1"/>
    <col min="5" max="5" width="7" customWidth="1"/>
    <col min="6" max="6" width="8.85546875" customWidth="1"/>
    <col min="7" max="7" width="9.5703125" customWidth="1"/>
    <col min="8" max="8" width="10.42578125" customWidth="1"/>
    <col min="9" max="9" width="9.7109375" customWidth="1"/>
    <col min="10" max="10" width="10" customWidth="1"/>
    <col min="11" max="11" width="12.5703125" bestFit="1" customWidth="1"/>
  </cols>
  <sheetData>
    <row r="1" spans="1:19" ht="48.75" customHeight="1" x14ac:dyDescent="0.25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</row>
    <row r="2" spans="1:19" ht="33.75" x14ac:dyDescent="0.25">
      <c r="A2" s="26" t="str" vm="8">
        <f>CUBEMEMBER("walle RP2012","[Measures].[Individus de 15 ans et plus]","Subdivision et commune")</f>
        <v>Subdivision et commune</v>
      </c>
      <c r="B2" s="15" t="str" vm="1">
        <f>CUBEMEMBER("walle RP2012","[Individus].[Dernier Diplôme Obtenu].[All]","Ensemble")</f>
        <v>Ensemble</v>
      </c>
      <c r="C2" s="15" t="str" vm="11">
        <f>CUBEMEMBER("walle RP2012","[Individus].[Dernier Diplôme Obtenu].&amp;[0]")</f>
        <v>Aucun diplôme</v>
      </c>
      <c r="D2" s="15" t="str" vm="3">
        <f>CUBEMEMBER("walle RP2012","[Individus].[Dernier Diplôme Obtenu].&amp;[1]")</f>
        <v>CEP</v>
      </c>
      <c r="E2" s="15" t="str" vm="5">
        <f>CUBEMEMBER("walle RP2012","[Individus].[Dernier Diplôme Obtenu].&amp;[2]")</f>
        <v>BEPC</v>
      </c>
      <c r="F2" s="15" t="str" vm="24">
        <f>CUBESET("walle RP2012","{[Individus].[Dernier Diplôme Obtenu].&amp;[3],[Individus].[Dernier Diplôme Obtenu].&amp;[4]}","CAP-BEP")</f>
        <v>CAP-BEP</v>
      </c>
      <c r="G2" s="15" t="str" vm="2">
        <f>CUBEMEMBER("walle RP2012","[Individus].[Dernier Diplôme Obtenu].&amp;[5]")</f>
        <v>Bac général</v>
      </c>
      <c r="H2" s="15" t="str" vm="4">
        <f>CUBEMEMBER("walle RP2012","[Individus].[Dernier Diplôme Obtenu].&amp;[6]")</f>
        <v>Bac technologique</v>
      </c>
      <c r="I2" s="15" t="str" vm="6">
        <f>CUBEMEMBER("walle RP2012","[Individus].[Dernier Diplôme Obtenu].&amp;[7]")</f>
        <v>1er cycle Universitaire</v>
      </c>
      <c r="J2" s="16" t="str" vm="9">
        <f>CUBEMEMBER("walle RP2012","[Individus].[Dernier Diplôme Obtenu].&amp;[8]","2e ou 3e cycle universitaire")</f>
        <v>2e ou 3e cycle universitaire</v>
      </c>
    </row>
    <row r="3" spans="1:19" x14ac:dyDescent="0.25">
      <c r="A3" s="17" t="str" vm="44">
        <f>CUBEMEMBER("walle RP2012","[Individus].[Age quinquennal].[All]","Ensemble")</f>
        <v>Ensemble</v>
      </c>
      <c r="B3" s="18" vm="92">
        <f t="shared" ref="B3:J3" si="0">CUBEVALUE("walle RP2012",$A$2,$A3,B$2)</f>
        <v>202825</v>
      </c>
      <c r="C3" s="18" vm="68">
        <f t="shared" si="0"/>
        <v>62927</v>
      </c>
      <c r="D3" s="18" vm="94">
        <f t="shared" si="0"/>
        <v>21915</v>
      </c>
      <c r="E3" s="18" vm="134">
        <f t="shared" si="0"/>
        <v>29117</v>
      </c>
      <c r="F3" s="18" vm="175">
        <f t="shared" si="0"/>
        <v>34262</v>
      </c>
      <c r="G3" s="18" vm="93">
        <f t="shared" si="0"/>
        <v>14970</v>
      </c>
      <c r="H3" s="18" vm="135">
        <f t="shared" si="0"/>
        <v>14991</v>
      </c>
      <c r="I3" s="18" vm="136">
        <f t="shared" si="0"/>
        <v>14519</v>
      </c>
      <c r="J3" s="19" vm="67">
        <f t="shared" si="0"/>
        <v>10124</v>
      </c>
    </row>
    <row r="4" spans="1:19" s="34" customFormat="1" ht="11.25" customHeight="1" x14ac:dyDescent="0.25">
      <c r="A4" s="6"/>
      <c r="B4" s="27"/>
      <c r="C4" s="27"/>
      <c r="D4" s="27"/>
      <c r="E4" s="27"/>
      <c r="F4" s="27"/>
      <c r="G4" s="27"/>
      <c r="H4" s="27"/>
      <c r="I4" s="27"/>
      <c r="J4" s="7"/>
      <c r="K4"/>
      <c r="L4"/>
      <c r="M4"/>
      <c r="N4"/>
      <c r="O4"/>
      <c r="P4"/>
      <c r="Q4"/>
      <c r="R4"/>
      <c r="S4"/>
    </row>
    <row r="5" spans="1:19" s="37" customFormat="1" ht="11.25" customHeight="1" x14ac:dyDescent="0.25">
      <c r="A5" s="17" t="str" vm="311">
        <f>CUBEMEMBER("walle RP2012","[Geographie].[Subdivision].&amp;[1]")</f>
        <v>Iles Du Vent</v>
      </c>
      <c r="B5" s="18" vm="514">
        <f>CUBEVALUE("walle RP2012",$A$2,$A5,B$2)</f>
        <v>152789</v>
      </c>
      <c r="C5" s="18" vm="551">
        <f t="shared" ref="C5:J5" si="1">CUBEVALUE("walle RP2012",$A$2,$A5,C$2)</f>
        <v>41783</v>
      </c>
      <c r="D5" s="18" vm="513">
        <f t="shared" si="1"/>
        <v>16059</v>
      </c>
      <c r="E5" s="18" vm="665">
        <f t="shared" si="1"/>
        <v>22096</v>
      </c>
      <c r="F5" s="18" vm="675">
        <f t="shared" si="1"/>
        <v>25980</v>
      </c>
      <c r="G5" s="18" vm="666">
        <f t="shared" si="1"/>
        <v>12651</v>
      </c>
      <c r="H5" s="18" vm="402">
        <f t="shared" si="1"/>
        <v>12456</v>
      </c>
      <c r="I5" s="18" vm="403">
        <f t="shared" si="1"/>
        <v>12729</v>
      </c>
      <c r="J5" s="19" vm="552">
        <f t="shared" si="1"/>
        <v>9035</v>
      </c>
      <c r="K5" s="35"/>
      <c r="L5" s="36"/>
      <c r="M5" s="36"/>
      <c r="N5" s="36"/>
      <c r="O5" s="36"/>
      <c r="P5" s="36"/>
      <c r="Q5" s="36"/>
      <c r="R5" s="36"/>
      <c r="S5" s="36"/>
    </row>
    <row r="6" spans="1:19" s="34" customFormat="1" ht="11.25" customHeight="1" x14ac:dyDescent="0.25">
      <c r="A6" s="6" t="str" vm="996">
        <f>CUBEMEMBER("walle RP2012",{"[Geographie].[Subdivision].&amp;[1]","[Geographie].[Commune].&amp;[12]"})</f>
        <v>Arue</v>
      </c>
      <c r="B6" s="28" vm="1140">
        <f>CUBEVALUE("walle RP2012",$A$2,$A6,B$2)</f>
        <v>7347</v>
      </c>
      <c r="C6" s="28" vm="1304">
        <f t="shared" ref="B6:J57" si="2">CUBEVALUE("walle RP2012",$A$2,$A6,C$2)</f>
        <v>1425</v>
      </c>
      <c r="D6" s="28" vm="1138">
        <f t="shared" si="2"/>
        <v>743</v>
      </c>
      <c r="E6" s="28" vm="1253">
        <f t="shared" si="2"/>
        <v>1053</v>
      </c>
      <c r="F6" s="28" vm="1414">
        <f t="shared" si="2"/>
        <v>1208</v>
      </c>
      <c r="G6" s="28" vm="1139">
        <f t="shared" si="2"/>
        <v>744</v>
      </c>
      <c r="H6" s="28" vm="1061">
        <f t="shared" si="2"/>
        <v>658</v>
      </c>
      <c r="I6" s="28" vm="1086">
        <f t="shared" si="2"/>
        <v>895</v>
      </c>
      <c r="J6" s="29" vm="1305">
        <f t="shared" si="2"/>
        <v>621</v>
      </c>
      <c r="K6" s="38"/>
      <c r="L6" s="39"/>
      <c r="M6" s="39"/>
      <c r="N6" s="39"/>
      <c r="O6" s="39"/>
      <c r="P6" s="39"/>
      <c r="Q6" s="39"/>
      <c r="R6" s="39"/>
      <c r="S6" s="39"/>
    </row>
    <row r="7" spans="1:19" s="34" customFormat="1" ht="11.25" customHeight="1" x14ac:dyDescent="0.25">
      <c r="A7" s="6" t="str" vm="1017">
        <f>CUBEMEMBER("walle RP2012",{"[Geographie].[Subdivision].&amp;[1]","[Geographie].[Commune].&amp;[15]"})</f>
        <v>Faaa</v>
      </c>
      <c r="B7" s="28" vm="1136">
        <f t="shared" si="2"/>
        <v>22586</v>
      </c>
      <c r="C7" s="28" vm="1254">
        <f t="shared" si="2"/>
        <v>6526</v>
      </c>
      <c r="D7" s="28" vm="1100">
        <f t="shared" si="2"/>
        <v>2284</v>
      </c>
      <c r="E7" s="28" vm="1306">
        <f t="shared" si="2"/>
        <v>3186</v>
      </c>
      <c r="F7" s="28" vm="1415">
        <f t="shared" si="2"/>
        <v>3703</v>
      </c>
      <c r="G7" s="28" vm="1118">
        <f t="shared" si="2"/>
        <v>1808</v>
      </c>
      <c r="H7" s="28" vm="1307">
        <f t="shared" si="2"/>
        <v>2058</v>
      </c>
      <c r="I7" s="28" vm="1141">
        <f t="shared" si="2"/>
        <v>1770</v>
      </c>
      <c r="J7" s="29" vm="1255">
        <f t="shared" si="2"/>
        <v>1251</v>
      </c>
      <c r="K7" s="38"/>
      <c r="L7" s="39"/>
      <c r="M7" s="39"/>
      <c r="N7" s="39"/>
      <c r="O7" s="39"/>
      <c r="P7" s="39"/>
      <c r="Q7" s="39"/>
      <c r="R7" s="39"/>
      <c r="S7" s="39"/>
    </row>
    <row r="8" spans="1:19" s="34" customFormat="1" ht="11.25" customHeight="1" x14ac:dyDescent="0.25">
      <c r="A8" s="6" t="str" vm="1029">
        <f>CUBEMEMBER("walle RP2012",{"[Geographie].[Subdivision].&amp;[1]","[Geographie].[Commune].&amp;[22]"})</f>
        <v>Hitiaa O Te Ra</v>
      </c>
      <c r="B8" s="28" vm="1144">
        <f t="shared" si="2"/>
        <v>7152</v>
      </c>
      <c r="C8" s="28" vm="1308">
        <f t="shared" si="2"/>
        <v>2519</v>
      </c>
      <c r="D8" s="28" vm="1142">
        <f t="shared" si="2"/>
        <v>1010</v>
      </c>
      <c r="E8" s="28" vm="1413">
        <f t="shared" si="2"/>
        <v>1045</v>
      </c>
      <c r="F8" s="28" vm="1416">
        <f t="shared" si="2"/>
        <v>1347</v>
      </c>
      <c r="G8" s="28" vm="1143">
        <f t="shared" si="2"/>
        <v>435</v>
      </c>
      <c r="H8" s="28" vm="1256">
        <f t="shared" si="2"/>
        <v>488</v>
      </c>
      <c r="I8" s="28" vm="1412">
        <f t="shared" si="2"/>
        <v>213</v>
      </c>
      <c r="J8" s="29" vm="1309">
        <f t="shared" si="2"/>
        <v>95</v>
      </c>
      <c r="K8" s="38"/>
      <c r="L8" s="39"/>
      <c r="M8" s="39"/>
      <c r="N8" s="39"/>
      <c r="O8" s="39"/>
      <c r="P8" s="39"/>
      <c r="Q8" s="39"/>
      <c r="R8" s="39"/>
      <c r="S8" s="39"/>
    </row>
    <row r="9" spans="1:19" s="34" customFormat="1" ht="11.25" customHeight="1" x14ac:dyDescent="0.25">
      <c r="A9" s="6" t="str" vm="994">
        <f>CUBEMEMBER("walle RP2012",{"[Geographie].[Subdivision].&amp;[1]","[Geographie].[Commune].&amp;[25]"})</f>
        <v>Mahina</v>
      </c>
      <c r="B9" s="28" vm="1085">
        <f t="shared" si="2"/>
        <v>10845</v>
      </c>
      <c r="C9" s="28" vm="1060">
        <f t="shared" si="2"/>
        <v>2401</v>
      </c>
      <c r="D9" s="28" vm="1117">
        <f t="shared" si="2"/>
        <v>1080</v>
      </c>
      <c r="E9" s="28" vm="1310">
        <f t="shared" si="2"/>
        <v>1709</v>
      </c>
      <c r="F9" s="28" vm="1417">
        <f t="shared" si="2"/>
        <v>1880</v>
      </c>
      <c r="G9" s="28" vm="1135">
        <f t="shared" si="2"/>
        <v>1085</v>
      </c>
      <c r="H9" s="28" vm="1311">
        <f t="shared" si="2"/>
        <v>927</v>
      </c>
      <c r="I9" s="28" vm="1145">
        <f t="shared" si="2"/>
        <v>1102</v>
      </c>
      <c r="J9" s="29" vm="1059">
        <f t="shared" si="2"/>
        <v>661</v>
      </c>
      <c r="K9" s="38"/>
      <c r="L9" s="39"/>
      <c r="M9" s="39"/>
      <c r="N9" s="39"/>
      <c r="O9" s="39"/>
      <c r="P9" s="39"/>
      <c r="Q9" s="39"/>
      <c r="R9" s="39"/>
      <c r="S9" s="39"/>
    </row>
    <row r="10" spans="1:19" s="34" customFormat="1" ht="11.25" customHeight="1" x14ac:dyDescent="0.25">
      <c r="A10" s="6" t="str" vm="1012">
        <f>CUBEMEMBER("walle RP2012",{"[Geographie].[Subdivision].&amp;[1]","[Geographie].[Commune].&amp;[29]"})</f>
        <v>Moorea-Maiao</v>
      </c>
      <c r="B10" s="28" vm="1148">
        <f t="shared" si="2"/>
        <v>12936</v>
      </c>
      <c r="C10" s="28" vm="1312">
        <f t="shared" si="2"/>
        <v>4345</v>
      </c>
      <c r="D10" s="28" vm="1146">
        <f t="shared" si="2"/>
        <v>1503</v>
      </c>
      <c r="E10" s="28" vm="1257">
        <f t="shared" si="2"/>
        <v>1992</v>
      </c>
      <c r="F10" s="28" vm="1418">
        <f t="shared" si="2"/>
        <v>2199</v>
      </c>
      <c r="G10" s="28" vm="1147">
        <f t="shared" si="2"/>
        <v>789</v>
      </c>
      <c r="H10" s="28" vm="1058">
        <f t="shared" si="2"/>
        <v>759</v>
      </c>
      <c r="I10" s="28" vm="1116">
        <f t="shared" si="2"/>
        <v>807</v>
      </c>
      <c r="J10" s="29" vm="1313">
        <f t="shared" si="2"/>
        <v>542</v>
      </c>
      <c r="K10" s="38"/>
      <c r="L10" s="39"/>
      <c r="M10" s="39"/>
      <c r="N10" s="39"/>
      <c r="O10" s="39"/>
      <c r="P10" s="39"/>
      <c r="Q10" s="39"/>
      <c r="R10" s="39"/>
      <c r="S10" s="39"/>
    </row>
    <row r="11" spans="1:19" s="34" customFormat="1" ht="11.25" customHeight="1" x14ac:dyDescent="0.25">
      <c r="A11" s="6" t="str" vm="1002">
        <f>CUBEMEMBER("walle RP2012",{"[Geographie].[Subdivision].&amp;[1]","[Geographie].[Commune].&amp;[33]"})</f>
        <v>Paea</v>
      </c>
      <c r="B11" s="28" vm="1099">
        <f t="shared" si="2"/>
        <v>9431</v>
      </c>
      <c r="C11" s="28" vm="1258">
        <f t="shared" si="2"/>
        <v>2638</v>
      </c>
      <c r="D11" s="28" vm="1134">
        <f t="shared" si="2"/>
        <v>1066</v>
      </c>
      <c r="E11" s="28" vm="1314">
        <f t="shared" si="2"/>
        <v>1414</v>
      </c>
      <c r="F11" s="28" vm="1419">
        <f t="shared" si="2"/>
        <v>1758</v>
      </c>
      <c r="G11" s="28" vm="1084">
        <f t="shared" si="2"/>
        <v>818</v>
      </c>
      <c r="H11" s="28" vm="1315">
        <f t="shared" si="2"/>
        <v>853</v>
      </c>
      <c r="I11" s="28" vm="1149">
        <f t="shared" si="2"/>
        <v>606</v>
      </c>
      <c r="J11" s="29" vm="1057">
        <f t="shared" si="2"/>
        <v>278</v>
      </c>
      <c r="K11" s="38"/>
      <c r="L11" s="39"/>
      <c r="M11" s="39"/>
      <c r="N11" s="39"/>
      <c r="O11" s="39"/>
      <c r="P11" s="39"/>
      <c r="Q11" s="39"/>
      <c r="R11" s="39"/>
      <c r="S11" s="39"/>
    </row>
    <row r="12" spans="1:19" s="34" customFormat="1" ht="11.25" customHeight="1" x14ac:dyDescent="0.25">
      <c r="A12" s="6" t="str" vm="1020">
        <f>CUBEMEMBER("walle RP2012",{"[Geographie].[Subdivision].&amp;[1]","[Geographie].[Commune].&amp;[34]"})</f>
        <v>Papara</v>
      </c>
      <c r="B12" s="28" vm="1152">
        <f t="shared" si="2"/>
        <v>8311</v>
      </c>
      <c r="C12" s="28" vm="1316">
        <f t="shared" si="2"/>
        <v>2742</v>
      </c>
      <c r="D12" s="28" vm="1150">
        <f t="shared" si="2"/>
        <v>888</v>
      </c>
      <c r="E12" s="28" vm="1259">
        <f t="shared" si="2"/>
        <v>1259</v>
      </c>
      <c r="F12" s="28" vm="1420">
        <f t="shared" si="2"/>
        <v>1550</v>
      </c>
      <c r="G12" s="28" vm="1151">
        <f t="shared" si="2"/>
        <v>551</v>
      </c>
      <c r="H12" s="28" vm="1088">
        <f t="shared" si="2"/>
        <v>632</v>
      </c>
      <c r="I12" s="28" vm="1133">
        <f t="shared" si="2"/>
        <v>478</v>
      </c>
      <c r="J12" s="29" vm="1317">
        <f t="shared" si="2"/>
        <v>211</v>
      </c>
      <c r="K12" s="38"/>
      <c r="L12" s="39"/>
      <c r="M12" s="39"/>
      <c r="N12" s="39"/>
      <c r="O12" s="39"/>
      <c r="P12" s="39"/>
      <c r="Q12" s="39"/>
      <c r="R12" s="39"/>
      <c r="S12" s="39"/>
    </row>
    <row r="13" spans="1:19" s="34" customFormat="1" ht="11.25" customHeight="1" x14ac:dyDescent="0.25">
      <c r="A13" s="6" t="str" vm="993">
        <f>CUBEMEMBER("walle RP2012",{"[Geographie].[Subdivision].&amp;[1]","[Geographie].[Commune].&amp;[35]"})</f>
        <v>Papeete</v>
      </c>
      <c r="B13" s="28" vm="1115">
        <f t="shared" si="2"/>
        <v>19953</v>
      </c>
      <c r="C13" s="28" vm="1056">
        <f t="shared" si="2"/>
        <v>5472</v>
      </c>
      <c r="D13" s="28" vm="1083">
        <f t="shared" si="2"/>
        <v>2019</v>
      </c>
      <c r="E13" s="28" vm="1318">
        <f t="shared" si="2"/>
        <v>2852</v>
      </c>
      <c r="F13" s="28" vm="1421">
        <f t="shared" si="2"/>
        <v>3235</v>
      </c>
      <c r="G13" s="28" vm="1098">
        <f t="shared" si="2"/>
        <v>1815</v>
      </c>
      <c r="H13" s="28" vm="1319">
        <f t="shared" si="2"/>
        <v>1611</v>
      </c>
      <c r="I13" s="28" vm="1153">
        <f t="shared" si="2"/>
        <v>1672</v>
      </c>
      <c r="J13" s="29" vm="1055">
        <f t="shared" si="2"/>
        <v>1277</v>
      </c>
      <c r="K13" s="38"/>
      <c r="L13" s="39"/>
      <c r="M13" s="39"/>
      <c r="N13" s="39"/>
      <c r="O13" s="39"/>
      <c r="P13" s="39"/>
      <c r="Q13" s="39"/>
      <c r="R13" s="39"/>
      <c r="S13" s="39"/>
    </row>
    <row r="14" spans="1:19" s="34" customFormat="1" ht="11.25" customHeight="1" x14ac:dyDescent="0.25">
      <c r="A14" s="6" t="str" vm="995">
        <f>CUBEMEMBER("walle RP2012",{"[Geographie].[Subdivision].&amp;[1]","[Geographie].[Commune].&amp;[36]"})</f>
        <v>Pirae</v>
      </c>
      <c r="B14" s="28" vm="1156">
        <f t="shared" si="2"/>
        <v>10976</v>
      </c>
      <c r="C14" s="28" vm="1320">
        <f t="shared" si="2"/>
        <v>2501</v>
      </c>
      <c r="D14" s="28" vm="1154">
        <f t="shared" si="2"/>
        <v>1022</v>
      </c>
      <c r="E14" s="28" vm="1260">
        <f t="shared" si="2"/>
        <v>1604</v>
      </c>
      <c r="F14" s="28" vm="1422">
        <f t="shared" si="2"/>
        <v>1640</v>
      </c>
      <c r="G14" s="28" vm="1155">
        <f t="shared" si="2"/>
        <v>959</v>
      </c>
      <c r="H14" s="28" vm="1054">
        <f t="shared" si="2"/>
        <v>1022</v>
      </c>
      <c r="I14" s="28" vm="1082">
        <f t="shared" si="2"/>
        <v>1227</v>
      </c>
      <c r="J14" s="29" vm="1321">
        <f t="shared" si="2"/>
        <v>1001</v>
      </c>
      <c r="K14" s="38"/>
      <c r="L14" s="39"/>
      <c r="M14" s="39"/>
      <c r="N14" s="39"/>
      <c r="O14" s="39"/>
      <c r="P14" s="39"/>
      <c r="Q14" s="39"/>
      <c r="R14" s="39"/>
      <c r="S14" s="39"/>
    </row>
    <row r="15" spans="1:19" s="34" customFormat="1" ht="11.25" customHeight="1" x14ac:dyDescent="0.25">
      <c r="A15" s="6" t="str" vm="1016">
        <f>CUBEMEMBER("walle RP2012",{"[Geographie].[Subdivision].&amp;[1]","[Geographie].[Commune].&amp;[38]"})</f>
        <v>Punaauia</v>
      </c>
      <c r="B15" s="30" vm="1132">
        <f t="shared" si="2"/>
        <v>21394</v>
      </c>
      <c r="C15" s="30" vm="1261">
        <f t="shared" si="2"/>
        <v>3854</v>
      </c>
      <c r="D15" s="30" vm="1097">
        <f t="shared" si="2"/>
        <v>1752</v>
      </c>
      <c r="E15" s="30" vm="1322">
        <f t="shared" si="2"/>
        <v>2880</v>
      </c>
      <c r="F15" s="30" vm="1423">
        <f t="shared" si="2"/>
        <v>3223</v>
      </c>
      <c r="G15" s="30" vm="1114">
        <f t="shared" si="2"/>
        <v>2299</v>
      </c>
      <c r="H15" s="30" vm="1323">
        <f t="shared" si="2"/>
        <v>1887</v>
      </c>
      <c r="I15" s="30" vm="1157">
        <f t="shared" si="2"/>
        <v>2947</v>
      </c>
      <c r="J15" s="31" vm="1262">
        <f t="shared" si="2"/>
        <v>2552</v>
      </c>
      <c r="K15" s="38"/>
      <c r="L15" s="39"/>
      <c r="M15" s="39"/>
      <c r="N15" s="39"/>
      <c r="O15" s="39"/>
      <c r="P15" s="39"/>
      <c r="Q15" s="39"/>
      <c r="R15" s="39"/>
      <c r="S15" s="39"/>
    </row>
    <row r="16" spans="1:19" s="34" customFormat="1" ht="11.25" customHeight="1" x14ac:dyDescent="0.25">
      <c r="A16" s="6" t="str" vm="1023">
        <f>CUBEMEMBER("walle RP2012",{"[Geographie].[Subdivision].&amp;[1]","[Geographie].[Commune].&amp;[47]"})</f>
        <v>Taiarapu-Est</v>
      </c>
      <c r="B16" s="28" vm="1160">
        <f t="shared" si="2"/>
        <v>9176</v>
      </c>
      <c r="C16" s="28" vm="1324">
        <f t="shared" si="2"/>
        <v>2837</v>
      </c>
      <c r="D16" s="28" vm="1158">
        <f t="shared" si="2"/>
        <v>1113</v>
      </c>
      <c r="E16" s="28" vm="1263">
        <f t="shared" si="2"/>
        <v>1402</v>
      </c>
      <c r="F16" s="28" vm="1424">
        <f t="shared" si="2"/>
        <v>1818</v>
      </c>
      <c r="G16" s="28" vm="1159">
        <f t="shared" si="2"/>
        <v>520</v>
      </c>
      <c r="H16" s="28" vm="1406">
        <f t="shared" si="2"/>
        <v>755</v>
      </c>
      <c r="I16" s="28" vm="1405">
        <f t="shared" si="2"/>
        <v>462</v>
      </c>
      <c r="J16" s="29" vm="1325">
        <f t="shared" si="2"/>
        <v>269</v>
      </c>
      <c r="K16" s="38"/>
      <c r="L16" s="39"/>
      <c r="M16" s="39"/>
      <c r="N16" s="39"/>
      <c r="O16" s="39"/>
      <c r="P16" s="39"/>
      <c r="Q16" s="39"/>
      <c r="R16" s="39"/>
      <c r="S16" s="39"/>
    </row>
    <row r="17" spans="1:19" s="34" customFormat="1" ht="11.25" customHeight="1" x14ac:dyDescent="0.25">
      <c r="A17" s="6" t="str" vm="992">
        <f>CUBEMEMBER("walle RP2012",{"[Geographie].[Subdivision].&amp;[1]","[Geographie].[Commune].&amp;[48]"})</f>
        <v>Taiarapu-Ouest</v>
      </c>
      <c r="B17" s="28" vm="1081">
        <f t="shared" si="2"/>
        <v>5731</v>
      </c>
      <c r="C17" s="28" vm="1264">
        <f t="shared" si="2"/>
        <v>2075</v>
      </c>
      <c r="D17" s="28" vm="1113">
        <f t="shared" si="2"/>
        <v>736</v>
      </c>
      <c r="E17" s="28" vm="1326">
        <f t="shared" si="2"/>
        <v>724</v>
      </c>
      <c r="F17" s="28" vm="1425">
        <f t="shared" si="2"/>
        <v>1070</v>
      </c>
      <c r="G17" s="28" vm="1131">
        <f t="shared" si="2"/>
        <v>299</v>
      </c>
      <c r="H17" s="28" vm="1327">
        <f t="shared" si="2"/>
        <v>388</v>
      </c>
      <c r="I17" s="28" vm="1161">
        <f t="shared" si="2"/>
        <v>271</v>
      </c>
      <c r="J17" s="29" vm="1265">
        <f t="shared" si="2"/>
        <v>168</v>
      </c>
      <c r="K17" s="38"/>
      <c r="L17" s="39"/>
      <c r="M17" s="39"/>
      <c r="N17" s="39"/>
      <c r="O17" s="39"/>
      <c r="P17" s="39"/>
      <c r="Q17" s="39"/>
      <c r="R17" s="39"/>
      <c r="S17" s="39"/>
    </row>
    <row r="18" spans="1:19" s="34" customFormat="1" ht="11.25" customHeight="1" x14ac:dyDescent="0.25">
      <c r="A18" s="6" t="str" vm="1011">
        <f>CUBEMEMBER("walle RP2012",{"[Geographie].[Subdivision].&amp;[1]","[Geographie].[Commune].&amp;[52]"})</f>
        <v>Teva I Uta</v>
      </c>
      <c r="B18" s="28" vm="1164">
        <f t="shared" si="2"/>
        <v>6951</v>
      </c>
      <c r="C18" s="28" vm="1328">
        <f t="shared" si="2"/>
        <v>2448</v>
      </c>
      <c r="D18" s="28" vm="1162">
        <f t="shared" si="2"/>
        <v>843</v>
      </c>
      <c r="E18" s="28" vm="1053">
        <f t="shared" si="2"/>
        <v>976</v>
      </c>
      <c r="F18" s="28" vm="1426">
        <f t="shared" si="2"/>
        <v>1349</v>
      </c>
      <c r="G18" s="28" vm="1163">
        <f t="shared" si="2"/>
        <v>529</v>
      </c>
      <c r="H18" s="28" vm="1266">
        <f t="shared" si="2"/>
        <v>418</v>
      </c>
      <c r="I18" s="28" vm="1112">
        <f t="shared" si="2"/>
        <v>279</v>
      </c>
      <c r="J18" s="29" vm="1329">
        <f t="shared" si="2"/>
        <v>109</v>
      </c>
      <c r="K18" s="38"/>
      <c r="L18" s="39"/>
      <c r="M18" s="39"/>
      <c r="N18" s="39"/>
      <c r="O18" s="39"/>
      <c r="P18" s="39"/>
      <c r="Q18" s="39"/>
      <c r="R18" s="39"/>
      <c r="S18" s="39"/>
    </row>
    <row r="19" spans="1:19" s="37" customFormat="1" ht="11.25" customHeight="1" x14ac:dyDescent="0.25">
      <c r="A19" s="17" t="str" vm="286">
        <f>CUBEMEMBER("walle RP2012","[Geographie].[Subdivision].&amp;[2]")</f>
        <v>Iles Sous-Le-Vent</v>
      </c>
      <c r="B19" s="18" vm="422">
        <f t="shared" si="2"/>
        <v>25908</v>
      </c>
      <c r="C19" s="18" vm="374">
        <f t="shared" si="2"/>
        <v>10455</v>
      </c>
      <c r="D19" s="18" vm="420">
        <f t="shared" si="2"/>
        <v>2676</v>
      </c>
      <c r="E19" s="18" vm="569">
        <f t="shared" si="2"/>
        <v>3434</v>
      </c>
      <c r="F19" s="18" vm="684">
        <f t="shared" si="2"/>
        <v>4855</v>
      </c>
      <c r="G19" s="18" vm="421">
        <f t="shared" si="2"/>
        <v>1415</v>
      </c>
      <c r="H19" s="18" vm="570">
        <f t="shared" si="2"/>
        <v>1348</v>
      </c>
      <c r="I19" s="18" vm="523">
        <f t="shared" si="2"/>
        <v>1023</v>
      </c>
      <c r="J19" s="19" vm="388">
        <f t="shared" si="2"/>
        <v>702</v>
      </c>
      <c r="K19" s="35"/>
      <c r="L19" s="36"/>
      <c r="M19" s="36"/>
      <c r="N19" s="36"/>
      <c r="O19" s="36"/>
      <c r="P19" s="36"/>
      <c r="Q19" s="36"/>
      <c r="R19" s="36"/>
      <c r="S19" s="36"/>
    </row>
    <row r="20" spans="1:19" s="34" customFormat="1" ht="11.25" customHeight="1" x14ac:dyDescent="0.25">
      <c r="A20" s="6" t="str" vm="1026">
        <f>CUBEMEMBER("walle RP2012",{"[Geographie].[Subdivision].&amp;[2]","[Geographie].[Commune].&amp;[14]"})</f>
        <v>Bora Bora</v>
      </c>
      <c r="B20" s="28" vm="1167">
        <f t="shared" si="2"/>
        <v>7000</v>
      </c>
      <c r="C20" s="28" vm="1330">
        <f t="shared" si="2"/>
        <v>2882</v>
      </c>
      <c r="D20" s="28" vm="1165">
        <f t="shared" si="2"/>
        <v>518</v>
      </c>
      <c r="E20" s="28" vm="1267">
        <f t="shared" si="2"/>
        <v>923</v>
      </c>
      <c r="F20" s="28" vm="1427">
        <f t="shared" si="2"/>
        <v>1342</v>
      </c>
      <c r="G20" s="28" vm="1166">
        <f t="shared" si="2"/>
        <v>409</v>
      </c>
      <c r="H20" s="28" vm="1409">
        <f t="shared" si="2"/>
        <v>403</v>
      </c>
      <c r="I20" s="28" vm="1130">
        <f t="shared" si="2"/>
        <v>322</v>
      </c>
      <c r="J20" s="29" vm="1331">
        <f t="shared" si="2"/>
        <v>201</v>
      </c>
      <c r="K20" s="38"/>
      <c r="L20" s="39"/>
      <c r="M20" s="39"/>
      <c r="N20" s="39"/>
      <c r="O20" s="39"/>
      <c r="P20" s="39"/>
      <c r="Q20" s="39"/>
      <c r="R20" s="39"/>
      <c r="S20" s="39"/>
    </row>
    <row r="21" spans="1:19" s="34" customFormat="1" ht="11.25" customHeight="1" x14ac:dyDescent="0.25">
      <c r="A21" s="6" t="str" vm="991">
        <f>CUBEMEMBER("walle RP2012",{"[Geographie].[Subdivision].&amp;[2]","[Geographie].[Commune].&amp;[24]"})</f>
        <v>Huahine</v>
      </c>
      <c r="B21" s="28" vm="1111">
        <f t="shared" si="2"/>
        <v>4706</v>
      </c>
      <c r="C21" s="28" vm="1268">
        <f t="shared" si="2"/>
        <v>2100</v>
      </c>
      <c r="D21" s="28" vm="1080">
        <f t="shared" si="2"/>
        <v>725</v>
      </c>
      <c r="E21" s="28" vm="1332">
        <f t="shared" si="2"/>
        <v>603</v>
      </c>
      <c r="F21" s="28" vm="1428">
        <f t="shared" si="2"/>
        <v>651</v>
      </c>
      <c r="G21" s="28" vm="1096">
        <f t="shared" si="2"/>
        <v>197</v>
      </c>
      <c r="H21" s="28" vm="1333">
        <f t="shared" si="2"/>
        <v>220</v>
      </c>
      <c r="I21" s="28" vm="1168">
        <f t="shared" si="2"/>
        <v>128</v>
      </c>
      <c r="J21" s="29" vm="1269">
        <f t="shared" si="2"/>
        <v>82</v>
      </c>
      <c r="K21" s="38"/>
      <c r="L21" s="39"/>
      <c r="M21" s="39"/>
      <c r="N21" s="39"/>
      <c r="O21" s="39"/>
      <c r="P21" s="39"/>
      <c r="Q21" s="39"/>
      <c r="R21" s="39"/>
      <c r="S21" s="39"/>
    </row>
    <row r="22" spans="1:19" s="34" customFormat="1" ht="11.25" customHeight="1" x14ac:dyDescent="0.25">
      <c r="A22" s="6" t="str" vm="1010">
        <f>CUBEMEMBER("walle RP2012",{"[Geographie].[Subdivision].&amp;[2]","[Geographie].[Commune].&amp;[28]"})</f>
        <v>Maupiti</v>
      </c>
      <c r="B22" s="28" vm="1171">
        <f t="shared" si="2"/>
        <v>950</v>
      </c>
      <c r="C22" s="28" vm="1334">
        <f t="shared" si="2"/>
        <v>518</v>
      </c>
      <c r="D22" s="28" vm="1169">
        <f t="shared" si="2"/>
        <v>97</v>
      </c>
      <c r="E22" s="28" vm="1052">
        <f t="shared" si="2"/>
        <v>113</v>
      </c>
      <c r="F22" s="28" vm="1429">
        <f t="shared" si="2"/>
        <v>140</v>
      </c>
      <c r="G22" s="28" vm="1170">
        <f t="shared" si="2"/>
        <v>31</v>
      </c>
      <c r="H22" s="28" vm="1270">
        <f t="shared" si="2"/>
        <v>28</v>
      </c>
      <c r="I22" s="28" vm="1079">
        <f t="shared" si="2"/>
        <v>15</v>
      </c>
      <c r="J22" s="29" vm="1335">
        <f t="shared" si="2"/>
        <v>8</v>
      </c>
      <c r="K22" s="38"/>
      <c r="L22" s="39"/>
      <c r="M22" s="39"/>
      <c r="N22" s="39"/>
      <c r="O22" s="39"/>
      <c r="P22" s="39"/>
      <c r="Q22" s="39"/>
      <c r="R22" s="39"/>
      <c r="S22" s="39"/>
    </row>
    <row r="23" spans="1:19" s="34" customFormat="1" ht="11.25" customHeight="1" x14ac:dyDescent="0.25">
      <c r="A23" s="6" t="str" vm="1001">
        <f>CUBEMEMBER("walle RP2012",{"[Geographie].[Subdivision].&amp;[2]","[Geographie].[Commune].&amp;[45]"})</f>
        <v>Tahaa</v>
      </c>
      <c r="B23" s="28" vm="1129">
        <f t="shared" si="2"/>
        <v>3879</v>
      </c>
      <c r="C23" s="28" vm="1051">
        <f t="shared" si="2"/>
        <v>1716</v>
      </c>
      <c r="D23" s="28" vm="1095">
        <f t="shared" si="2"/>
        <v>436</v>
      </c>
      <c r="E23" s="28" vm="1336">
        <f t="shared" si="2"/>
        <v>516</v>
      </c>
      <c r="F23" s="28" vm="1430">
        <f t="shared" si="2"/>
        <v>773</v>
      </c>
      <c r="G23" s="28" vm="1110">
        <f t="shared" si="2"/>
        <v>134</v>
      </c>
      <c r="H23" s="28" vm="1337">
        <f t="shared" si="2"/>
        <v>154</v>
      </c>
      <c r="I23" s="28" vm="1172">
        <f t="shared" si="2"/>
        <v>91</v>
      </c>
      <c r="J23" s="29" vm="1050">
        <f t="shared" si="2"/>
        <v>59</v>
      </c>
      <c r="K23" s="38"/>
      <c r="L23" s="39"/>
      <c r="M23" s="39"/>
      <c r="N23" s="39"/>
      <c r="O23" s="39"/>
      <c r="P23" s="39"/>
      <c r="Q23" s="39"/>
      <c r="R23" s="39"/>
      <c r="S23" s="39"/>
    </row>
    <row r="24" spans="1:19" s="34" customFormat="1" ht="11.25" customHeight="1" x14ac:dyDescent="0.25">
      <c r="A24" s="6" t="str" vm="1028">
        <f>CUBEMEMBER("walle RP2012",{"[Geographie].[Subdivision].&amp;[2]","[Geographie].[Commune].&amp;[50]"})</f>
        <v>Taputapuatea</v>
      </c>
      <c r="B24" s="28" vm="1175">
        <f t="shared" si="2"/>
        <v>3642</v>
      </c>
      <c r="C24" s="28" vm="1338">
        <f t="shared" si="2"/>
        <v>1416</v>
      </c>
      <c r="D24" s="28" vm="1173">
        <f t="shared" si="2"/>
        <v>339</v>
      </c>
      <c r="E24" s="28" vm="1271">
        <f t="shared" si="2"/>
        <v>496</v>
      </c>
      <c r="F24" s="28" vm="1431">
        <f t="shared" si="2"/>
        <v>688</v>
      </c>
      <c r="G24" s="28" vm="1174">
        <f t="shared" si="2"/>
        <v>255</v>
      </c>
      <c r="H24" s="28" vm="1411">
        <f t="shared" si="2"/>
        <v>167</v>
      </c>
      <c r="I24" s="28" vm="1410">
        <f t="shared" si="2"/>
        <v>155</v>
      </c>
      <c r="J24" s="29" vm="1339">
        <f t="shared" si="2"/>
        <v>126</v>
      </c>
      <c r="K24" s="38"/>
      <c r="L24" s="39"/>
      <c r="M24" s="39"/>
      <c r="N24" s="39"/>
      <c r="O24" s="39"/>
      <c r="P24" s="39"/>
      <c r="Q24" s="39"/>
      <c r="R24" s="39"/>
      <c r="S24" s="39"/>
    </row>
    <row r="25" spans="1:19" s="34" customFormat="1" ht="11.25" customHeight="1" x14ac:dyDescent="0.25">
      <c r="A25" s="6" t="str" vm="990">
        <f>CUBEMEMBER("walle RP2012",{"[Geographie].[Subdivision].&amp;[2]","[Geographie].[Commune].&amp;[54]"})</f>
        <v>Tumaraa</v>
      </c>
      <c r="B25" s="30" vm="1078">
        <f t="shared" si="2"/>
        <v>2849</v>
      </c>
      <c r="C25" s="30" vm="1272">
        <f t="shared" si="2"/>
        <v>1143</v>
      </c>
      <c r="D25" s="30" vm="1109">
        <f t="shared" si="2"/>
        <v>268</v>
      </c>
      <c r="E25" s="30" vm="1340">
        <f t="shared" si="2"/>
        <v>351</v>
      </c>
      <c r="F25" s="30" vm="1432">
        <f t="shared" si="2"/>
        <v>569</v>
      </c>
      <c r="G25" s="30" vm="1128">
        <f t="shared" si="2"/>
        <v>178</v>
      </c>
      <c r="H25" s="30" vm="1341">
        <f t="shared" si="2"/>
        <v>118</v>
      </c>
      <c r="I25" s="30" vm="1176">
        <f t="shared" si="2"/>
        <v>143</v>
      </c>
      <c r="J25" s="31" vm="1273">
        <f t="shared" si="2"/>
        <v>79</v>
      </c>
      <c r="K25" s="38"/>
      <c r="L25" s="39"/>
      <c r="M25" s="39"/>
      <c r="N25" s="39"/>
      <c r="O25" s="39"/>
      <c r="P25" s="39"/>
      <c r="Q25" s="39"/>
      <c r="R25" s="39"/>
      <c r="S25" s="39"/>
    </row>
    <row r="26" spans="1:19" s="34" customFormat="1" ht="11.25" customHeight="1" x14ac:dyDescent="0.25">
      <c r="A26" s="6" t="str" vm="1009">
        <f>CUBEMEMBER("walle RP2012",{"[Geographie].[Subdivision].&amp;[2]","[Geographie].[Commune].&amp;[58]"})</f>
        <v>Uturoa</v>
      </c>
      <c r="B26" s="28" vm="1179">
        <f t="shared" si="2"/>
        <v>2882</v>
      </c>
      <c r="C26" s="28" vm="1342">
        <f t="shared" si="2"/>
        <v>680</v>
      </c>
      <c r="D26" s="28" vm="1177">
        <f t="shared" si="2"/>
        <v>293</v>
      </c>
      <c r="E26" s="28" vm="1049">
        <f t="shared" si="2"/>
        <v>432</v>
      </c>
      <c r="F26" s="28" vm="1433">
        <f t="shared" si="2"/>
        <v>692</v>
      </c>
      <c r="G26" s="28" vm="1178">
        <f t="shared" si="2"/>
        <v>211</v>
      </c>
      <c r="H26" s="28" vm="1274">
        <f t="shared" si="2"/>
        <v>258</v>
      </c>
      <c r="I26" s="28" vm="1108">
        <f t="shared" si="2"/>
        <v>169</v>
      </c>
      <c r="J26" s="29" vm="1343">
        <f t="shared" si="2"/>
        <v>147</v>
      </c>
      <c r="K26" s="38"/>
      <c r="L26" s="39"/>
      <c r="M26" s="39"/>
      <c r="N26" s="39"/>
      <c r="O26" s="39"/>
      <c r="P26" s="39"/>
      <c r="Q26" s="39"/>
      <c r="R26" s="39"/>
      <c r="S26" s="39"/>
    </row>
    <row r="27" spans="1:19" s="37" customFormat="1" ht="11.25" customHeight="1" x14ac:dyDescent="0.25">
      <c r="A27" s="17" t="str" vm="293">
        <f>CUBEMEMBER("walle RP2012","[Geographie].[Subdivision].&amp;[3]")</f>
        <v>Marquises</v>
      </c>
      <c r="B27" s="18" vm="331">
        <f t="shared" si="2"/>
        <v>6732</v>
      </c>
      <c r="C27" s="18" vm="587">
        <f t="shared" si="2"/>
        <v>2769</v>
      </c>
      <c r="D27" s="18" vm="332">
        <f t="shared" si="2"/>
        <v>741</v>
      </c>
      <c r="E27" s="18" vm="393">
        <f t="shared" si="2"/>
        <v>1105</v>
      </c>
      <c r="F27" s="18" vm="693">
        <f t="shared" si="2"/>
        <v>1075</v>
      </c>
      <c r="G27" s="18" vm="531">
        <f t="shared" si="2"/>
        <v>247</v>
      </c>
      <c r="H27" s="18" vm="370">
        <f t="shared" si="2"/>
        <v>403</v>
      </c>
      <c r="I27" s="18" vm="439">
        <f t="shared" si="2"/>
        <v>272</v>
      </c>
      <c r="J27" s="19" vm="588">
        <f t="shared" si="2"/>
        <v>120</v>
      </c>
      <c r="K27" s="35"/>
      <c r="L27" s="36"/>
      <c r="M27" s="36"/>
      <c r="N27" s="36"/>
      <c r="O27" s="36"/>
      <c r="P27" s="36"/>
      <c r="Q27" s="36"/>
      <c r="R27" s="36"/>
      <c r="S27" s="36"/>
    </row>
    <row r="28" spans="1:19" s="34" customFormat="1" ht="11.25" customHeight="1" x14ac:dyDescent="0.25">
      <c r="A28" s="6" t="str" vm="1019">
        <f>CUBEMEMBER("walle RP2012",{"[Geographie].[Subdivision].&amp;[3]","[Geographie].[Commune].&amp;[18]"})</f>
        <v>Fatu Hiva</v>
      </c>
      <c r="B28" s="28" vm="1182">
        <f t="shared" si="2"/>
        <v>460</v>
      </c>
      <c r="C28" s="28" vm="1344">
        <f t="shared" si="2"/>
        <v>229</v>
      </c>
      <c r="D28" s="28" vm="1180">
        <f t="shared" si="2"/>
        <v>60</v>
      </c>
      <c r="E28" s="28" vm="1275">
        <f t="shared" si="2"/>
        <v>59</v>
      </c>
      <c r="F28" s="28" vm="1434">
        <f t="shared" si="2"/>
        <v>74</v>
      </c>
      <c r="G28" s="28" vm="1181">
        <f t="shared" si="2"/>
        <v>19</v>
      </c>
      <c r="H28" s="28" vm="1087">
        <f t="shared" si="2"/>
        <v>12</v>
      </c>
      <c r="I28" s="28" vm="1127">
        <f t="shared" si="2"/>
        <v>7</v>
      </c>
      <c r="J28" s="29" t="str" vm="1345">
        <f t="shared" si="2"/>
        <v/>
      </c>
      <c r="K28" s="38"/>
      <c r="L28" s="39"/>
      <c r="M28" s="39"/>
      <c r="N28" s="39"/>
      <c r="O28" s="39"/>
      <c r="P28" s="39"/>
      <c r="Q28" s="39"/>
      <c r="R28" s="39"/>
      <c r="S28" s="39"/>
    </row>
    <row r="29" spans="1:19" s="34" customFormat="1" ht="11.25" customHeight="1" x14ac:dyDescent="0.25">
      <c r="A29" s="6" t="str" vm="989">
        <f>CUBEMEMBER("walle RP2012",{"[Geographie].[Subdivision].&amp;[3]","[Geographie].[Commune].&amp;[23]"})</f>
        <v>Hiva Oa</v>
      </c>
      <c r="B29" s="28" vm="1107">
        <f t="shared" si="2"/>
        <v>1634</v>
      </c>
      <c r="C29" s="28" vm="1276">
        <f t="shared" si="2"/>
        <v>576</v>
      </c>
      <c r="D29" s="28" vm="1077">
        <f t="shared" si="2"/>
        <v>208</v>
      </c>
      <c r="E29" s="28" vm="1346">
        <f t="shared" si="2"/>
        <v>275</v>
      </c>
      <c r="F29" s="28" vm="1435">
        <f t="shared" si="2"/>
        <v>250</v>
      </c>
      <c r="G29" s="28" vm="1094">
        <f t="shared" si="2"/>
        <v>103</v>
      </c>
      <c r="H29" s="28" vm="1347">
        <f t="shared" si="2"/>
        <v>94</v>
      </c>
      <c r="I29" s="28" vm="1183">
        <f t="shared" si="2"/>
        <v>89</v>
      </c>
      <c r="J29" s="29" vm="1277">
        <f t="shared" si="2"/>
        <v>39</v>
      </c>
      <c r="K29" s="38"/>
      <c r="L29" s="39"/>
      <c r="M29" s="39"/>
      <c r="N29" s="39"/>
      <c r="O29" s="39"/>
      <c r="P29" s="39"/>
      <c r="Q29" s="39"/>
      <c r="R29" s="39"/>
      <c r="S29" s="39"/>
    </row>
    <row r="30" spans="1:19" s="34" customFormat="1" ht="11.25" customHeight="1" x14ac:dyDescent="0.25">
      <c r="A30" s="6" t="str" vm="1008">
        <f>CUBEMEMBER("walle RP2012",{"[Geographie].[Subdivision].&amp;[3]","[Geographie].[Commune].&amp;[31]"})</f>
        <v>Nuku Hiva</v>
      </c>
      <c r="B30" s="28" vm="1186">
        <f t="shared" si="2"/>
        <v>2151</v>
      </c>
      <c r="C30" s="28" vm="1348">
        <f t="shared" si="2"/>
        <v>804</v>
      </c>
      <c r="D30" s="28" vm="1184">
        <f t="shared" si="2"/>
        <v>211</v>
      </c>
      <c r="E30" s="28" vm="1048">
        <f t="shared" si="2"/>
        <v>325</v>
      </c>
      <c r="F30" s="28" vm="1436">
        <f t="shared" si="2"/>
        <v>404</v>
      </c>
      <c r="G30" s="28" vm="1185">
        <f t="shared" si="2"/>
        <v>73</v>
      </c>
      <c r="H30" s="28" vm="1278">
        <f t="shared" si="2"/>
        <v>161</v>
      </c>
      <c r="I30" s="28" vm="1076">
        <f t="shared" si="2"/>
        <v>112</v>
      </c>
      <c r="J30" s="29" vm="1349">
        <f t="shared" si="2"/>
        <v>61</v>
      </c>
      <c r="K30" s="38"/>
      <c r="L30" s="39"/>
      <c r="M30" s="39"/>
      <c r="N30" s="39"/>
      <c r="O30" s="39"/>
      <c r="P30" s="39"/>
      <c r="Q30" s="39"/>
      <c r="R30" s="39"/>
      <c r="S30" s="39"/>
    </row>
    <row r="31" spans="1:19" s="34" customFormat="1" ht="11.25" customHeight="1" x14ac:dyDescent="0.25">
      <c r="A31" s="6" t="str" vm="1000">
        <f>CUBEMEMBER("walle RP2012",{"[Geographie].[Subdivision].&amp;[3]","[Geographie].[Commune].&amp;[46]"})</f>
        <v>Tahuata</v>
      </c>
      <c r="B31" s="28" vm="1126">
        <f t="shared" si="2"/>
        <v>507</v>
      </c>
      <c r="C31" s="28" vm="1047">
        <f t="shared" ref="C31:J46" si="3">CUBEVALUE("walle RP2012",$A$2,$A31,C$2)</f>
        <v>329</v>
      </c>
      <c r="D31" s="28" vm="1093">
        <f t="shared" si="3"/>
        <v>30</v>
      </c>
      <c r="E31" s="28" vm="1350">
        <f t="shared" si="3"/>
        <v>61</v>
      </c>
      <c r="F31" s="28" vm="1437">
        <f t="shared" si="3"/>
        <v>52</v>
      </c>
      <c r="G31" s="28" vm="1106">
        <f t="shared" si="3"/>
        <v>12</v>
      </c>
      <c r="H31" s="28" vm="1351">
        <f t="shared" si="3"/>
        <v>15</v>
      </c>
      <c r="I31" s="28" vm="1187">
        <f t="shared" si="3"/>
        <v>6</v>
      </c>
      <c r="J31" s="29" vm="1046">
        <f t="shared" si="3"/>
        <v>2</v>
      </c>
      <c r="K31" s="38"/>
      <c r="L31" s="39"/>
      <c r="M31" s="39"/>
      <c r="N31" s="39"/>
      <c r="O31" s="39"/>
      <c r="P31" s="39"/>
      <c r="Q31" s="39"/>
      <c r="R31" s="39"/>
      <c r="S31" s="39"/>
    </row>
    <row r="32" spans="1:19" s="34" customFormat="1" ht="11.25" customHeight="1" x14ac:dyDescent="0.25">
      <c r="A32" s="6" t="str" vm="1022">
        <f>CUBEMEMBER("walle RP2012",{"[Geographie].[Subdivision].&amp;[3]","[Geographie].[Commune].&amp;[56]"})</f>
        <v>Ua Huka</v>
      </c>
      <c r="B32" s="28" vm="1190">
        <f t="shared" si="2"/>
        <v>459</v>
      </c>
      <c r="C32" s="28" vm="1352">
        <f t="shared" si="3"/>
        <v>234</v>
      </c>
      <c r="D32" s="28" vm="1188">
        <f t="shared" si="3"/>
        <v>63</v>
      </c>
      <c r="E32" s="28" vm="1279">
        <f t="shared" si="3"/>
        <v>59</v>
      </c>
      <c r="F32" s="28" vm="1438">
        <f t="shared" si="3"/>
        <v>59</v>
      </c>
      <c r="G32" s="28" vm="1189">
        <f t="shared" si="3"/>
        <v>8</v>
      </c>
      <c r="H32" s="28" vm="1280">
        <f t="shared" si="3"/>
        <v>27</v>
      </c>
      <c r="I32" s="28" vm="1404">
        <f t="shared" si="3"/>
        <v>6</v>
      </c>
      <c r="J32" s="29" vm="1353">
        <f t="shared" si="3"/>
        <v>3</v>
      </c>
      <c r="K32" s="38"/>
      <c r="L32" s="39"/>
      <c r="M32" s="39"/>
      <c r="N32" s="39"/>
      <c r="O32" s="39"/>
      <c r="P32" s="39"/>
      <c r="Q32" s="39"/>
      <c r="R32" s="39"/>
      <c r="S32" s="39"/>
    </row>
    <row r="33" spans="1:19" s="34" customFormat="1" ht="11.25" customHeight="1" x14ac:dyDescent="0.25">
      <c r="A33" s="6" t="str" vm="988">
        <f>CUBEMEMBER("walle RP2012",{"[Geographie].[Subdivision].&amp;[3]","[Geographie].[Commune].&amp;[57]"})</f>
        <v>Ua Pou</v>
      </c>
      <c r="B33" s="28" vm="1075">
        <f t="shared" si="2"/>
        <v>1521</v>
      </c>
      <c r="C33" s="28" vm="1045">
        <f t="shared" si="3"/>
        <v>597</v>
      </c>
      <c r="D33" s="28" vm="1105">
        <f t="shared" si="3"/>
        <v>169</v>
      </c>
      <c r="E33" s="28" vm="1354">
        <f t="shared" si="3"/>
        <v>326</v>
      </c>
      <c r="F33" s="28" vm="1439">
        <f t="shared" si="3"/>
        <v>236</v>
      </c>
      <c r="G33" s="28" vm="1125">
        <f t="shared" si="3"/>
        <v>32</v>
      </c>
      <c r="H33" s="28" vm="1355">
        <f t="shared" si="3"/>
        <v>94</v>
      </c>
      <c r="I33" s="28" vm="1191">
        <f t="shared" si="3"/>
        <v>52</v>
      </c>
      <c r="J33" s="29" vm="1044">
        <f t="shared" si="3"/>
        <v>15</v>
      </c>
      <c r="K33" s="38"/>
      <c r="L33" s="39"/>
      <c r="M33" s="39"/>
      <c r="N33" s="39"/>
      <c r="O33" s="39"/>
      <c r="P33" s="39"/>
      <c r="Q33" s="39"/>
      <c r="R33" s="39"/>
      <c r="S33" s="39"/>
    </row>
    <row r="34" spans="1:19" s="37" customFormat="1" ht="11.25" customHeight="1" x14ac:dyDescent="0.25">
      <c r="A34" s="17" t="str" vm="299">
        <f>CUBEMEMBER("walle RP2012","[Geographie].[Subdivision].&amp;[4]")</f>
        <v>Australes</v>
      </c>
      <c r="B34" s="18" vm="458">
        <f t="shared" si="2"/>
        <v>4969</v>
      </c>
      <c r="C34" s="18" vm="363">
        <f t="shared" si="3"/>
        <v>2210</v>
      </c>
      <c r="D34" s="18" vm="456">
        <f t="shared" si="3"/>
        <v>663</v>
      </c>
      <c r="E34" s="18" vm="605">
        <f t="shared" si="3"/>
        <v>792</v>
      </c>
      <c r="F34" s="18" vm="702">
        <f t="shared" si="3"/>
        <v>644</v>
      </c>
      <c r="G34" s="18" vm="457">
        <f t="shared" si="3"/>
        <v>203</v>
      </c>
      <c r="H34" s="18" vm="606">
        <f t="shared" si="3"/>
        <v>232</v>
      </c>
      <c r="I34" s="18" vm="344">
        <f t="shared" si="3"/>
        <v>154</v>
      </c>
      <c r="J34" s="19" vm="362">
        <f t="shared" si="3"/>
        <v>71</v>
      </c>
      <c r="K34" s="35"/>
      <c r="L34" s="36"/>
      <c r="M34" s="36"/>
      <c r="N34" s="36"/>
      <c r="O34" s="36"/>
      <c r="P34" s="36"/>
      <c r="Q34" s="36"/>
      <c r="R34" s="36"/>
      <c r="S34" s="36"/>
    </row>
    <row r="35" spans="1:19" s="34" customFormat="1" ht="11.25" customHeight="1" x14ac:dyDescent="0.25">
      <c r="A35" s="6" t="str" vm="1015">
        <f>CUBEMEMBER("walle RP2012",{"[Geographie].[Subdivision].&amp;[4]","[Geographie].[Commune].&amp;[39]"})</f>
        <v>Raivavae</v>
      </c>
      <c r="B35" s="30" vm="1092">
        <f t="shared" si="2"/>
        <v>740</v>
      </c>
      <c r="C35" s="30" vm="1281">
        <f t="shared" si="3"/>
        <v>273</v>
      </c>
      <c r="D35" s="30" vm="1124">
        <f t="shared" si="3"/>
        <v>144</v>
      </c>
      <c r="E35" s="30" vm="1356">
        <f t="shared" si="3"/>
        <v>138</v>
      </c>
      <c r="F35" s="30" vm="1440">
        <f t="shared" si="3"/>
        <v>92</v>
      </c>
      <c r="G35" s="30" vm="1074">
        <f t="shared" si="3"/>
        <v>37</v>
      </c>
      <c r="H35" s="30" vm="1357">
        <f t="shared" si="3"/>
        <v>33</v>
      </c>
      <c r="I35" s="30" vm="1192">
        <f t="shared" si="3"/>
        <v>21</v>
      </c>
      <c r="J35" s="31" vm="1282">
        <f t="shared" si="3"/>
        <v>2</v>
      </c>
      <c r="K35" s="38"/>
      <c r="L35" s="39"/>
      <c r="M35" s="39"/>
      <c r="N35" s="39"/>
      <c r="O35" s="39"/>
      <c r="P35" s="39"/>
      <c r="Q35" s="39"/>
      <c r="R35" s="39"/>
      <c r="S35" s="39"/>
    </row>
    <row r="36" spans="1:19" s="34" customFormat="1" ht="11.25" customHeight="1" x14ac:dyDescent="0.25">
      <c r="A36" s="6" t="str" vm="1025">
        <f>CUBEMEMBER("walle RP2012",{"[Geographie].[Subdivision].&amp;[4]","[Geographie].[Commune].&amp;[41]"})</f>
        <v>Rapa</v>
      </c>
      <c r="B36" s="28" vm="1195">
        <f t="shared" si="2"/>
        <v>368</v>
      </c>
      <c r="C36" s="28" vm="1358">
        <f t="shared" si="3"/>
        <v>187</v>
      </c>
      <c r="D36" s="28" vm="1193">
        <f t="shared" si="3"/>
        <v>32</v>
      </c>
      <c r="E36" s="28" vm="1407">
        <f t="shared" si="3"/>
        <v>66</v>
      </c>
      <c r="F36" s="28" vm="1441">
        <f t="shared" si="3"/>
        <v>53</v>
      </c>
      <c r="G36" s="28" vm="1194">
        <f t="shared" si="3"/>
        <v>4</v>
      </c>
      <c r="H36" s="28" vm="1408">
        <f t="shared" si="3"/>
        <v>20</v>
      </c>
      <c r="I36" s="28" vm="1123">
        <f t="shared" si="3"/>
        <v>4</v>
      </c>
      <c r="J36" s="29" vm="1359">
        <f t="shared" si="3"/>
        <v>2</v>
      </c>
      <c r="K36" s="38"/>
      <c r="L36" s="39"/>
      <c r="M36" s="39"/>
      <c r="N36" s="39"/>
      <c r="O36" s="39"/>
      <c r="P36" s="39"/>
      <c r="Q36" s="39"/>
      <c r="R36" s="39"/>
      <c r="S36" s="39"/>
    </row>
    <row r="37" spans="1:19" s="34" customFormat="1" ht="11.25" customHeight="1" x14ac:dyDescent="0.25">
      <c r="A37" s="6" t="str" vm="987">
        <f>CUBEMEMBER("walle RP2012",{"[Geographie].[Subdivision].&amp;[4]","[Geographie].[Commune].&amp;[43]"})</f>
        <v>Rimatara</v>
      </c>
      <c r="B37" s="28" vm="1104">
        <f t="shared" si="2"/>
        <v>616</v>
      </c>
      <c r="C37" s="28" vm="1283">
        <f t="shared" si="3"/>
        <v>276</v>
      </c>
      <c r="D37" s="28" vm="1073">
        <f t="shared" si="3"/>
        <v>142</v>
      </c>
      <c r="E37" s="28" vm="1360">
        <f t="shared" si="3"/>
        <v>59</v>
      </c>
      <c r="F37" s="28" vm="1442">
        <f t="shared" si="3"/>
        <v>75</v>
      </c>
      <c r="G37" s="28" vm="1091">
        <f t="shared" si="3"/>
        <v>16</v>
      </c>
      <c r="H37" s="28" vm="1361">
        <f t="shared" si="3"/>
        <v>30</v>
      </c>
      <c r="I37" s="28" vm="1196">
        <f t="shared" si="3"/>
        <v>14</v>
      </c>
      <c r="J37" s="29" vm="1284">
        <f t="shared" si="3"/>
        <v>4</v>
      </c>
      <c r="K37" s="38"/>
      <c r="L37" s="39"/>
      <c r="M37" s="39"/>
      <c r="N37" s="39"/>
      <c r="O37" s="39"/>
      <c r="P37" s="39"/>
      <c r="Q37" s="39"/>
      <c r="R37" s="39"/>
      <c r="S37" s="39"/>
    </row>
    <row r="38" spans="1:19" s="34" customFormat="1" ht="11.25" customHeight="1" x14ac:dyDescent="0.25">
      <c r="A38" s="6" t="str" vm="1007">
        <f>CUBEMEMBER("walle RP2012",{"[Geographie].[Subdivision].&amp;[4]","[Geographie].[Commune].&amp;[44]"})</f>
        <v>Rurutu</v>
      </c>
      <c r="B38" s="28" vm="1199">
        <f t="shared" si="2"/>
        <v>1669</v>
      </c>
      <c r="C38" s="28" vm="1362">
        <f t="shared" si="3"/>
        <v>728</v>
      </c>
      <c r="D38" s="28" vm="1197">
        <f t="shared" si="3"/>
        <v>223</v>
      </c>
      <c r="E38" s="28" vm="1043">
        <f t="shared" si="3"/>
        <v>262</v>
      </c>
      <c r="F38" s="28" vm="1443">
        <f t="shared" si="3"/>
        <v>232</v>
      </c>
      <c r="G38" s="28" vm="1198">
        <f t="shared" si="3"/>
        <v>67</v>
      </c>
      <c r="H38" s="28" vm="1285">
        <f t="shared" si="3"/>
        <v>72</v>
      </c>
      <c r="I38" s="28" vm="1072">
        <f t="shared" si="3"/>
        <v>57</v>
      </c>
      <c r="J38" s="29" vm="1363">
        <f t="shared" si="3"/>
        <v>28</v>
      </c>
      <c r="K38" s="38"/>
      <c r="L38" s="39"/>
      <c r="M38" s="39"/>
      <c r="N38" s="39"/>
      <c r="O38" s="39"/>
      <c r="P38" s="39"/>
      <c r="Q38" s="39"/>
      <c r="R38" s="39"/>
      <c r="S38" s="39"/>
    </row>
    <row r="39" spans="1:19" s="34" customFormat="1" ht="11.25" customHeight="1" x14ac:dyDescent="0.25">
      <c r="A39" s="6" t="str" vm="999">
        <f>CUBEMEMBER("walle RP2012",{"[Geographie].[Subdivision].&amp;[4]","[Geographie].[Commune].&amp;[53]"})</f>
        <v>Tubuai</v>
      </c>
      <c r="B39" s="28" vm="1122">
        <f t="shared" si="2"/>
        <v>1576</v>
      </c>
      <c r="C39" s="28" vm="1042">
        <f t="shared" si="3"/>
        <v>746</v>
      </c>
      <c r="D39" s="28" vm="1090">
        <f t="shared" si="3"/>
        <v>122</v>
      </c>
      <c r="E39" s="28" vm="1364">
        <f t="shared" si="3"/>
        <v>267</v>
      </c>
      <c r="F39" s="28" vm="1444">
        <f t="shared" si="3"/>
        <v>192</v>
      </c>
      <c r="G39" s="28" vm="1103">
        <f t="shared" si="3"/>
        <v>79</v>
      </c>
      <c r="H39" s="28" vm="1365">
        <f t="shared" si="3"/>
        <v>77</v>
      </c>
      <c r="I39" s="28" vm="1200">
        <f t="shared" si="3"/>
        <v>58</v>
      </c>
      <c r="J39" s="29" vm="1041">
        <f t="shared" si="3"/>
        <v>35</v>
      </c>
      <c r="K39" s="38"/>
      <c r="L39" s="39"/>
      <c r="M39" s="39"/>
      <c r="N39" s="39"/>
      <c r="O39" s="39"/>
      <c r="P39" s="39"/>
      <c r="Q39" s="39"/>
      <c r="R39" s="39"/>
      <c r="S39" s="39"/>
    </row>
    <row r="40" spans="1:19" s="37" customFormat="1" ht="11.25" customHeight="1" x14ac:dyDescent="0.25">
      <c r="A40" s="17" t="str" vm="312">
        <f>CUBEMEMBER("walle RP2012","[Geographie].[Subdivision].&amp;[5]")</f>
        <v>Tuamotu-Gambier</v>
      </c>
      <c r="B40" s="18" vm="547">
        <f t="shared" si="2"/>
        <v>12427</v>
      </c>
      <c r="C40" s="18" vm="623">
        <f t="shared" si="3"/>
        <v>5710</v>
      </c>
      <c r="D40" s="18" vm="546">
        <f t="shared" si="3"/>
        <v>1776</v>
      </c>
      <c r="E40" s="18" vm="508">
        <f t="shared" si="3"/>
        <v>1690</v>
      </c>
      <c r="F40" s="18" vm="711">
        <f t="shared" si="3"/>
        <v>1708</v>
      </c>
      <c r="G40" s="18" vm="668">
        <f t="shared" si="3"/>
        <v>454</v>
      </c>
      <c r="H40" s="18" vm="667">
        <f t="shared" si="3"/>
        <v>552</v>
      </c>
      <c r="I40" s="18" vm="475">
        <f t="shared" si="3"/>
        <v>341</v>
      </c>
      <c r="J40" s="19" vm="624">
        <f t="shared" si="3"/>
        <v>196</v>
      </c>
      <c r="K40" s="35"/>
      <c r="L40" s="36"/>
      <c r="M40" s="36"/>
      <c r="N40" s="36"/>
      <c r="O40" s="36"/>
      <c r="P40" s="36"/>
      <c r="Q40" s="36"/>
      <c r="R40" s="36"/>
      <c r="S40" s="36"/>
    </row>
    <row r="41" spans="1:19" s="34" customFormat="1" ht="11.25" customHeight="1" x14ac:dyDescent="0.25">
      <c r="A41" s="6" t="str" vm="986">
        <f>CUBEMEMBER("walle RP2012",{"[Geographie].[Subdivision].&amp;[5]","[Geographie].[Commune].&amp;[11]"})</f>
        <v>Anaa</v>
      </c>
      <c r="B41" s="28" vm="1071">
        <f t="shared" si="2"/>
        <v>653</v>
      </c>
      <c r="C41" s="28" vm="1286">
        <f t="shared" si="3"/>
        <v>326</v>
      </c>
      <c r="D41" s="28" vm="1102">
        <f t="shared" si="3"/>
        <v>108</v>
      </c>
      <c r="E41" s="28" vm="1366">
        <f t="shared" si="3"/>
        <v>93</v>
      </c>
      <c r="F41" s="28" vm="1445">
        <f t="shared" si="3"/>
        <v>74</v>
      </c>
      <c r="G41" s="28" vm="1121">
        <f t="shared" si="3"/>
        <v>15</v>
      </c>
      <c r="H41" s="28" vm="1367">
        <f t="shared" si="3"/>
        <v>21</v>
      </c>
      <c r="I41" s="28" vm="1201">
        <f t="shared" si="3"/>
        <v>9</v>
      </c>
      <c r="J41" s="29" vm="1287">
        <f t="shared" si="3"/>
        <v>7</v>
      </c>
      <c r="K41" s="38"/>
      <c r="L41" s="39"/>
      <c r="M41" s="39"/>
      <c r="N41" s="39"/>
      <c r="O41" s="39"/>
      <c r="P41" s="39"/>
      <c r="Q41" s="39"/>
      <c r="R41" s="39"/>
      <c r="S41" s="39"/>
    </row>
    <row r="42" spans="1:19" s="34" customFormat="1" ht="11.25" customHeight="1" x14ac:dyDescent="0.25">
      <c r="A42" s="6" t="str" vm="1006">
        <f>CUBEMEMBER("walle RP2012",{"[Geographie].[Subdivision].&amp;[5]","[Geographie].[Commune].&amp;[13]"})</f>
        <v>Arutua</v>
      </c>
      <c r="B42" s="28" vm="1204">
        <f t="shared" si="2"/>
        <v>1131</v>
      </c>
      <c r="C42" s="28" vm="1368">
        <f t="shared" si="3"/>
        <v>574</v>
      </c>
      <c r="D42" s="28" vm="1202">
        <f t="shared" si="3"/>
        <v>185</v>
      </c>
      <c r="E42" s="28" vm="1040">
        <f t="shared" si="3"/>
        <v>157</v>
      </c>
      <c r="F42" s="28" vm="1446">
        <f t="shared" si="3"/>
        <v>120</v>
      </c>
      <c r="G42" s="28" vm="1203">
        <f t="shared" si="3"/>
        <v>39</v>
      </c>
      <c r="H42" s="28" vm="1288">
        <f t="shared" si="3"/>
        <v>40</v>
      </c>
      <c r="I42" s="28" vm="1101">
        <f t="shared" si="3"/>
        <v>12</v>
      </c>
      <c r="J42" s="29" vm="1369">
        <f t="shared" si="3"/>
        <v>4</v>
      </c>
      <c r="K42" s="38"/>
      <c r="L42" s="39"/>
      <c r="M42" s="39"/>
      <c r="N42" s="39"/>
      <c r="O42" s="39"/>
      <c r="P42" s="39"/>
      <c r="Q42" s="39"/>
      <c r="R42" s="39"/>
      <c r="S42" s="39"/>
    </row>
    <row r="43" spans="1:19" s="34" customFormat="1" ht="11.25" customHeight="1" x14ac:dyDescent="0.25">
      <c r="A43" s="6" t="str" vm="1014">
        <f>CUBEMEMBER("walle RP2012",{"[Geographie].[Subdivision].&amp;[5]","[Geographie].[Commune].&amp;[16]"})</f>
        <v>Fakarava</v>
      </c>
      <c r="B43" s="28" vm="1089">
        <f t="shared" si="2"/>
        <v>1201</v>
      </c>
      <c r="C43" s="28" vm="1400">
        <f t="shared" si="3"/>
        <v>616</v>
      </c>
      <c r="D43" s="28" vm="1120">
        <f t="shared" si="3"/>
        <v>160</v>
      </c>
      <c r="E43" s="28" vm="1370">
        <f t="shared" si="3"/>
        <v>140</v>
      </c>
      <c r="F43" s="28" vm="1447">
        <f t="shared" si="3"/>
        <v>160</v>
      </c>
      <c r="G43" s="28" vm="1070">
        <f t="shared" si="3"/>
        <v>34</v>
      </c>
      <c r="H43" s="28" vm="1371">
        <f t="shared" si="3"/>
        <v>48</v>
      </c>
      <c r="I43" s="28" vm="1205">
        <f t="shared" si="3"/>
        <v>24</v>
      </c>
      <c r="J43" s="29" vm="1289">
        <f t="shared" si="3"/>
        <v>19</v>
      </c>
      <c r="K43" s="38"/>
      <c r="L43" s="39"/>
      <c r="M43" s="39"/>
      <c r="N43" s="39"/>
      <c r="O43" s="39"/>
      <c r="P43" s="39"/>
      <c r="Q43" s="39"/>
      <c r="R43" s="39"/>
      <c r="S43" s="39"/>
    </row>
    <row r="44" spans="1:19" s="34" customFormat="1" ht="11.25" customHeight="1" x14ac:dyDescent="0.25">
      <c r="A44" s="6" t="str" vm="1018">
        <f>CUBEMEMBER("walle RP2012",{"[Geographie].[Subdivision].&amp;[5]","[Geographie].[Commune].&amp;[17]"})</f>
        <v>Fangatau</v>
      </c>
      <c r="B44" s="28" vm="1208">
        <f t="shared" si="2"/>
        <v>232</v>
      </c>
      <c r="C44" s="28" vm="1372">
        <f t="shared" si="3"/>
        <v>122</v>
      </c>
      <c r="D44" s="28" vm="1206">
        <f t="shared" si="3"/>
        <v>35</v>
      </c>
      <c r="E44" s="28" vm="1402">
        <f t="shared" si="3"/>
        <v>21</v>
      </c>
      <c r="F44" s="28" vm="1448">
        <f t="shared" si="3"/>
        <v>31</v>
      </c>
      <c r="G44" s="28" vm="1207">
        <f t="shared" si="3"/>
        <v>3</v>
      </c>
      <c r="H44" s="28" vm="1290">
        <f t="shared" si="3"/>
        <v>19</v>
      </c>
      <c r="I44" s="28" t="str" vm="1401">
        <f t="shared" si="3"/>
        <v/>
      </c>
      <c r="J44" s="29" vm="1373">
        <f t="shared" si="3"/>
        <v>1</v>
      </c>
      <c r="K44" s="38"/>
      <c r="L44" s="39"/>
      <c r="M44" s="39"/>
      <c r="N44" s="39"/>
      <c r="O44" s="39"/>
      <c r="P44" s="39"/>
      <c r="Q44" s="39"/>
      <c r="R44" s="39"/>
      <c r="S44" s="39"/>
    </row>
    <row r="45" spans="1:19" s="34" customFormat="1" ht="11.25" customHeight="1" x14ac:dyDescent="0.25">
      <c r="A45" s="6" t="str" vm="985">
        <f>CUBEMEMBER("walle RP2012",{"[Geographie].[Subdivision].&amp;[5]","[Geographie].[Commune].&amp;[19]"})</f>
        <v>Gambier</v>
      </c>
      <c r="B45" s="30" vm="1068">
        <f t="shared" si="2"/>
        <v>1052</v>
      </c>
      <c r="C45" s="30" vm="1039">
        <f t="shared" si="3"/>
        <v>426</v>
      </c>
      <c r="D45" s="30" vm="1069">
        <f t="shared" si="3"/>
        <v>209</v>
      </c>
      <c r="E45" s="30" vm="1374">
        <f t="shared" si="3"/>
        <v>132</v>
      </c>
      <c r="F45" s="30" vm="1449">
        <f t="shared" si="3"/>
        <v>169</v>
      </c>
      <c r="G45" s="30" vm="1234">
        <f t="shared" si="3"/>
        <v>42</v>
      </c>
      <c r="H45" s="30" vm="1375">
        <f t="shared" si="3"/>
        <v>42</v>
      </c>
      <c r="I45" s="30" vm="1209">
        <f t="shared" si="3"/>
        <v>21</v>
      </c>
      <c r="J45" s="31" vm="1038">
        <f t="shared" si="3"/>
        <v>11</v>
      </c>
      <c r="K45" s="38"/>
      <c r="L45" s="39"/>
      <c r="M45" s="39"/>
      <c r="N45" s="39"/>
      <c r="O45" s="39"/>
      <c r="P45" s="39"/>
      <c r="Q45" s="39"/>
      <c r="R45" s="39"/>
      <c r="S45" s="39"/>
    </row>
    <row r="46" spans="1:19" s="34" customFormat="1" ht="11.25" customHeight="1" x14ac:dyDescent="0.25">
      <c r="A46" s="6" t="str" vm="1005">
        <f>CUBEMEMBER("walle RP2012",{"[Geographie].[Subdivision].&amp;[5]","[Geographie].[Commune].&amp;[20]"})</f>
        <v>Hao</v>
      </c>
      <c r="B46" s="28" vm="1212">
        <f t="shared" si="2"/>
        <v>942</v>
      </c>
      <c r="C46" s="28" vm="1376">
        <f t="shared" si="3"/>
        <v>398</v>
      </c>
      <c r="D46" s="28" vm="1210">
        <f t="shared" si="3"/>
        <v>93</v>
      </c>
      <c r="E46" s="28" vm="1291">
        <f t="shared" si="3"/>
        <v>122</v>
      </c>
      <c r="F46" s="28" vm="1450">
        <f t="shared" si="3"/>
        <v>158</v>
      </c>
      <c r="G46" s="28" vm="1211">
        <f t="shared" si="3"/>
        <v>22</v>
      </c>
      <c r="H46" s="28" vm="1037">
        <f t="shared" si="3"/>
        <v>83</v>
      </c>
      <c r="I46" s="28" vm="1067">
        <f t="shared" si="3"/>
        <v>38</v>
      </c>
      <c r="J46" s="29" vm="1377">
        <f t="shared" si="3"/>
        <v>28</v>
      </c>
      <c r="K46" s="38"/>
      <c r="L46" s="39"/>
      <c r="M46" s="39"/>
      <c r="N46" s="39"/>
      <c r="O46" s="39"/>
      <c r="P46" s="39"/>
      <c r="Q46" s="39"/>
      <c r="R46" s="39"/>
      <c r="S46" s="39"/>
    </row>
    <row r="47" spans="1:19" s="34" customFormat="1" ht="11.25" customHeight="1" x14ac:dyDescent="0.25">
      <c r="A47" s="6" t="str" vm="998">
        <f>CUBEMEMBER("walle RP2012",{"[Geographie].[Subdivision].&amp;[5]","[Geographie].[Commune].&amp;[21]"})</f>
        <v>Hikueru</v>
      </c>
      <c r="B47" s="28" vm="1236">
        <f t="shared" si="2"/>
        <v>176</v>
      </c>
      <c r="C47" s="28" vm="1292">
        <f t="shared" ref="C47:J57" si="4">CUBEVALUE("walle RP2012",$A$2,$A47,C$2)</f>
        <v>76</v>
      </c>
      <c r="D47" s="28" vm="1235">
        <f t="shared" si="4"/>
        <v>41</v>
      </c>
      <c r="E47" s="28" vm="1378">
        <f t="shared" si="4"/>
        <v>18</v>
      </c>
      <c r="F47" s="28" vm="1451">
        <f t="shared" si="4"/>
        <v>20</v>
      </c>
      <c r="G47" s="28" vm="1066">
        <f t="shared" si="4"/>
        <v>7</v>
      </c>
      <c r="H47" s="28" vm="1379">
        <f t="shared" si="4"/>
        <v>11</v>
      </c>
      <c r="I47" s="28" vm="1213">
        <f t="shared" si="4"/>
        <v>3</v>
      </c>
      <c r="J47" s="29" t="str" vm="1293">
        <f t="shared" si="4"/>
        <v/>
      </c>
      <c r="K47" s="38"/>
      <c r="L47" s="39"/>
      <c r="M47" s="39"/>
      <c r="N47" s="39"/>
      <c r="O47" s="39"/>
      <c r="P47" s="39"/>
      <c r="Q47" s="39"/>
      <c r="R47" s="39"/>
      <c r="S47" s="39"/>
    </row>
    <row r="48" spans="1:19" s="34" customFormat="1" ht="11.25" customHeight="1" x14ac:dyDescent="0.25">
      <c r="A48" s="6" t="str" vm="1021">
        <f>CUBEMEMBER("walle RP2012",{"[Geographie].[Subdivision].&amp;[5]","[Geographie].[Commune].&amp;[26]"})</f>
        <v>Makemo</v>
      </c>
      <c r="B48" s="28" vm="1216">
        <f t="shared" si="2"/>
        <v>1118</v>
      </c>
      <c r="C48" s="28" vm="1380">
        <f t="shared" si="4"/>
        <v>490</v>
      </c>
      <c r="D48" s="28" vm="1214">
        <f t="shared" si="4"/>
        <v>179</v>
      </c>
      <c r="E48" s="28" vm="1403">
        <f t="shared" si="4"/>
        <v>148</v>
      </c>
      <c r="F48" s="28" vm="1452">
        <f t="shared" si="4"/>
        <v>160</v>
      </c>
      <c r="G48" s="28" vm="1215">
        <f t="shared" si="4"/>
        <v>61</v>
      </c>
      <c r="H48" s="28" vm="1294">
        <f t="shared" si="4"/>
        <v>35</v>
      </c>
      <c r="I48" s="28" vm="1237">
        <f t="shared" si="4"/>
        <v>31</v>
      </c>
      <c r="J48" s="29" vm="1381">
        <f t="shared" si="4"/>
        <v>14</v>
      </c>
      <c r="K48" s="38"/>
      <c r="L48" s="39"/>
      <c r="M48" s="39"/>
      <c r="N48" s="39"/>
      <c r="O48" s="39"/>
      <c r="P48" s="39"/>
      <c r="Q48" s="39"/>
      <c r="R48" s="39"/>
      <c r="S48" s="39"/>
    </row>
    <row r="49" spans="1:19" s="34" customFormat="1" ht="11.25" customHeight="1" x14ac:dyDescent="0.25">
      <c r="A49" s="6" t="str" vm="984">
        <f>CUBEMEMBER("walle RP2012",{"[Geographie].[Subdivision].&amp;[5]","[Geographie].[Commune].&amp;[27]"})</f>
        <v>Manihi</v>
      </c>
      <c r="B49" s="28" vm="1064">
        <f t="shared" si="2"/>
        <v>958</v>
      </c>
      <c r="C49" s="28" vm="1036">
        <f t="shared" si="4"/>
        <v>500</v>
      </c>
      <c r="D49" s="28" vm="1065">
        <f t="shared" si="4"/>
        <v>88</v>
      </c>
      <c r="E49" s="28" vm="1382">
        <f t="shared" si="4"/>
        <v>120</v>
      </c>
      <c r="F49" s="28" vm="1453">
        <f t="shared" si="4"/>
        <v>136</v>
      </c>
      <c r="G49" s="28" vm="1238">
        <f t="shared" si="4"/>
        <v>51</v>
      </c>
      <c r="H49" s="28" vm="1383">
        <f t="shared" si="4"/>
        <v>35</v>
      </c>
      <c r="I49" s="28" vm="1217">
        <f t="shared" si="4"/>
        <v>13</v>
      </c>
      <c r="J49" s="29" vm="1035">
        <f t="shared" si="4"/>
        <v>15</v>
      </c>
      <c r="K49" s="38"/>
      <c r="L49" s="39"/>
      <c r="M49" s="39"/>
      <c r="N49" s="39"/>
      <c r="O49" s="39"/>
      <c r="P49" s="39"/>
      <c r="Q49" s="39"/>
      <c r="R49" s="39"/>
      <c r="S49" s="39"/>
    </row>
    <row r="50" spans="1:19" s="34" customFormat="1" ht="11.25" customHeight="1" x14ac:dyDescent="0.25">
      <c r="A50" s="6" t="str" vm="1004">
        <f>CUBEMEMBER("walle RP2012",{"[Geographie].[Subdivision].&amp;[5]","[Geographie].[Commune].&amp;[30]"})</f>
        <v>Napuka</v>
      </c>
      <c r="B50" s="28" vm="1220">
        <f t="shared" si="2"/>
        <v>245</v>
      </c>
      <c r="C50" s="28" vm="1384">
        <f t="shared" si="4"/>
        <v>172</v>
      </c>
      <c r="D50" s="28" vm="1218">
        <f t="shared" si="4"/>
        <v>16</v>
      </c>
      <c r="E50" s="28" vm="1295">
        <f t="shared" si="4"/>
        <v>24</v>
      </c>
      <c r="F50" s="28" vm="1454">
        <f t="shared" si="4"/>
        <v>19</v>
      </c>
      <c r="G50" s="28" vm="1219">
        <f t="shared" si="4"/>
        <v>1</v>
      </c>
      <c r="H50" s="28" vm="1034">
        <f t="shared" si="4"/>
        <v>10</v>
      </c>
      <c r="I50" s="28" vm="1063">
        <f t="shared" si="4"/>
        <v>2</v>
      </c>
      <c r="J50" s="29" vm="1385">
        <f t="shared" si="4"/>
        <v>1</v>
      </c>
      <c r="K50" s="38"/>
      <c r="L50" s="39"/>
      <c r="M50" s="39"/>
      <c r="N50" s="39"/>
      <c r="O50" s="39"/>
      <c r="P50" s="39"/>
      <c r="Q50" s="39"/>
      <c r="R50" s="39"/>
      <c r="S50" s="39"/>
    </row>
    <row r="51" spans="1:19" s="34" customFormat="1" ht="11.25" customHeight="1" x14ac:dyDescent="0.25">
      <c r="A51" s="6" t="str" vm="1013">
        <f>CUBEMEMBER("walle RP2012",{"[Geographie].[Subdivision].&amp;[5]","[Geographie].[Commune].&amp;[32]"})</f>
        <v>Nukutavake</v>
      </c>
      <c r="B51" s="28" vm="1062">
        <f t="shared" si="2"/>
        <v>247</v>
      </c>
      <c r="C51" s="28" vm="1296">
        <f t="shared" si="4"/>
        <v>116</v>
      </c>
      <c r="D51" s="28" vm="1239">
        <f t="shared" si="4"/>
        <v>46</v>
      </c>
      <c r="E51" s="28" vm="1386">
        <f t="shared" si="4"/>
        <v>38</v>
      </c>
      <c r="F51" s="28" vm="1455">
        <f t="shared" si="4"/>
        <v>32</v>
      </c>
      <c r="G51" s="28" vm="1240">
        <f t="shared" si="4"/>
        <v>4</v>
      </c>
      <c r="H51" s="28" vm="1387">
        <f t="shared" si="4"/>
        <v>7</v>
      </c>
      <c r="I51" s="28" vm="1221">
        <f t="shared" si="4"/>
        <v>4</v>
      </c>
      <c r="J51" s="29" t="str" vm="1297">
        <f t="shared" si="4"/>
        <v/>
      </c>
      <c r="K51" s="38"/>
      <c r="L51" s="39"/>
      <c r="M51" s="39"/>
      <c r="N51" s="39"/>
      <c r="O51" s="39"/>
      <c r="P51" s="39"/>
      <c r="Q51" s="39"/>
      <c r="R51" s="39"/>
      <c r="S51" s="39"/>
    </row>
    <row r="52" spans="1:19" s="40" customFormat="1" ht="11.25" customHeight="1" x14ac:dyDescent="0.25">
      <c r="A52" s="6" t="str" vm="1024">
        <f>CUBEMEMBER("walle RP2012",{"[Geographie].[Subdivision].&amp;[5]","[Geographie].[Commune].&amp;[37]"})</f>
        <v>Pukapuka</v>
      </c>
      <c r="B52" s="28" vm="1224">
        <f t="shared" si="2"/>
        <v>115</v>
      </c>
      <c r="C52" s="28" vm="1388">
        <f t="shared" si="4"/>
        <v>73</v>
      </c>
      <c r="D52" s="28" vm="1222">
        <f t="shared" si="4"/>
        <v>6</v>
      </c>
      <c r="E52" s="28" vm="1119">
        <f t="shared" si="4"/>
        <v>15</v>
      </c>
      <c r="F52" s="28" vm="1456">
        <f t="shared" si="4"/>
        <v>15</v>
      </c>
      <c r="G52" s="28" t="str" vm="1223">
        <f t="shared" si="4"/>
        <v/>
      </c>
      <c r="H52" s="28" vm="1298">
        <f t="shared" si="4"/>
        <v>4</v>
      </c>
      <c r="I52" s="28" vm="1241">
        <f t="shared" si="4"/>
        <v>1</v>
      </c>
      <c r="J52" s="29" vm="1389">
        <f t="shared" si="4"/>
        <v>1</v>
      </c>
      <c r="K52" s="38"/>
      <c r="L52" s="39"/>
      <c r="M52" s="39"/>
      <c r="N52" s="39"/>
      <c r="O52" s="39"/>
      <c r="P52" s="39"/>
      <c r="Q52" s="39"/>
      <c r="R52" s="39"/>
      <c r="S52" s="39"/>
    </row>
    <row r="53" spans="1:19" s="40" customFormat="1" ht="11.25" customHeight="1" x14ac:dyDescent="0.25">
      <c r="A53" s="6" t="str" vm="983">
        <f>CUBEMEMBER("walle RP2012",{"[Geographie].[Subdivision].&amp;[5]","[Geographie].[Commune].&amp;[40]"})</f>
        <v>Rangiroa</v>
      </c>
      <c r="B53" s="28" vm="1244">
        <f t="shared" si="2"/>
        <v>2557</v>
      </c>
      <c r="C53" s="28" vm="1033">
        <f t="shared" si="4"/>
        <v>867</v>
      </c>
      <c r="D53" s="28" vm="1242">
        <f t="shared" si="4"/>
        <v>402</v>
      </c>
      <c r="E53" s="28" vm="1390">
        <f t="shared" si="4"/>
        <v>420</v>
      </c>
      <c r="F53" s="28" vm="1457">
        <f t="shared" si="4"/>
        <v>388</v>
      </c>
      <c r="G53" s="28" vm="1243">
        <f t="shared" si="4"/>
        <v>118</v>
      </c>
      <c r="H53" s="28" vm="1391">
        <f t="shared" si="4"/>
        <v>133</v>
      </c>
      <c r="I53" s="28" vm="1225">
        <f t="shared" si="4"/>
        <v>147</v>
      </c>
      <c r="J53" s="29" vm="1299">
        <f t="shared" si="4"/>
        <v>82</v>
      </c>
      <c r="K53" s="38"/>
      <c r="L53" s="39"/>
      <c r="M53" s="39"/>
      <c r="N53" s="39"/>
      <c r="O53" s="39"/>
      <c r="P53" s="39"/>
      <c r="Q53" s="39"/>
      <c r="R53" s="39"/>
      <c r="S53" s="39"/>
    </row>
    <row r="54" spans="1:19" s="40" customFormat="1" ht="11.25" customHeight="1" x14ac:dyDescent="0.25">
      <c r="A54" s="6" t="str" vm="1003">
        <f>CUBEMEMBER("walle RP2012",{"[Geographie].[Subdivision].&amp;[5]","[Geographie].[Commune].&amp;[42]"})</f>
        <v>Reao</v>
      </c>
      <c r="B54" s="28" vm="1228">
        <f t="shared" si="2"/>
        <v>444</v>
      </c>
      <c r="C54" s="28" vm="1392">
        <f t="shared" si="4"/>
        <v>291</v>
      </c>
      <c r="D54" s="28" vm="1226">
        <f t="shared" si="4"/>
        <v>32</v>
      </c>
      <c r="E54" s="28" vm="1032">
        <f t="shared" si="4"/>
        <v>45</v>
      </c>
      <c r="F54" s="28" vm="1458">
        <f t="shared" si="4"/>
        <v>51</v>
      </c>
      <c r="G54" s="28" vm="1227">
        <f t="shared" si="4"/>
        <v>6</v>
      </c>
      <c r="H54" s="28" vm="1300">
        <f t="shared" si="4"/>
        <v>14</v>
      </c>
      <c r="I54" s="28" vm="1245">
        <f t="shared" si="4"/>
        <v>5</v>
      </c>
      <c r="J54" s="29" t="str" vm="1393">
        <f t="shared" si="4"/>
        <v/>
      </c>
      <c r="K54" s="38"/>
      <c r="L54" s="39"/>
      <c r="M54" s="39"/>
      <c r="N54" s="39"/>
      <c r="O54" s="39"/>
      <c r="P54" s="39"/>
      <c r="Q54" s="39"/>
      <c r="R54" s="39"/>
      <c r="S54" s="39"/>
    </row>
    <row r="55" spans="1:19" s="40" customFormat="1" ht="11.25" customHeight="1" x14ac:dyDescent="0.25">
      <c r="A55" s="6" t="str" vm="997">
        <f>CUBEMEMBER("walle RP2012",{"[Geographie].[Subdivision].&amp;[5]","[Geographie].[Commune].&amp;[49]"})</f>
        <v>Takaroa</v>
      </c>
      <c r="B55" s="28" vm="1248">
        <f t="shared" si="2"/>
        <v>947</v>
      </c>
      <c r="C55" s="28" vm="1031">
        <f t="shared" si="4"/>
        <v>446</v>
      </c>
      <c r="D55" s="28" vm="1246">
        <f t="shared" si="4"/>
        <v>124</v>
      </c>
      <c r="E55" s="28" vm="1394">
        <f t="shared" si="4"/>
        <v>139</v>
      </c>
      <c r="F55" s="28" vm="1459">
        <f t="shared" si="4"/>
        <v>130</v>
      </c>
      <c r="G55" s="28" vm="1247">
        <f t="shared" si="4"/>
        <v>46</v>
      </c>
      <c r="H55" s="28" vm="1395">
        <f t="shared" si="4"/>
        <v>33</v>
      </c>
      <c r="I55" s="28" vm="1229">
        <f t="shared" si="4"/>
        <v>21</v>
      </c>
      <c r="J55" s="29" vm="1030">
        <f t="shared" si="4"/>
        <v>8</v>
      </c>
      <c r="K55" s="38"/>
      <c r="L55" s="39"/>
      <c r="M55" s="39"/>
      <c r="N55" s="39"/>
      <c r="O55" s="39"/>
      <c r="P55" s="39"/>
      <c r="Q55" s="39"/>
      <c r="R55" s="39"/>
      <c r="S55" s="39"/>
    </row>
    <row r="56" spans="1:19" s="40" customFormat="1" ht="11.25" customHeight="1" x14ac:dyDescent="0.25">
      <c r="A56" s="6" t="str" vm="1027">
        <f>CUBEMEMBER("walle RP2012",{"[Geographie].[Subdivision].&amp;[5]","[Geographie].[Commune].&amp;[51]"})</f>
        <v>Tatakoto</v>
      </c>
      <c r="B56" s="28" vm="1232">
        <f t="shared" si="2"/>
        <v>217</v>
      </c>
      <c r="C56" s="28" vm="1396">
        <f t="shared" si="4"/>
        <v>108</v>
      </c>
      <c r="D56" s="28" vm="1230">
        <f t="shared" si="4"/>
        <v>36</v>
      </c>
      <c r="E56" s="28" vm="1301">
        <f t="shared" si="4"/>
        <v>33</v>
      </c>
      <c r="F56" s="28" vm="1460">
        <f t="shared" si="4"/>
        <v>19</v>
      </c>
      <c r="G56" s="28" vm="1231">
        <f t="shared" si="4"/>
        <v>3</v>
      </c>
      <c r="H56" s="28" vm="1137">
        <f t="shared" si="4"/>
        <v>9</v>
      </c>
      <c r="I56" s="28" vm="1249">
        <f t="shared" si="4"/>
        <v>5</v>
      </c>
      <c r="J56" s="29" vm="1397">
        <f t="shared" si="4"/>
        <v>4</v>
      </c>
      <c r="K56" s="38"/>
      <c r="L56" s="39"/>
      <c r="M56" s="39"/>
      <c r="N56" s="39"/>
      <c r="O56" s="39"/>
      <c r="P56" s="39"/>
      <c r="Q56" s="39"/>
      <c r="R56" s="39"/>
      <c r="S56" s="39"/>
    </row>
    <row r="57" spans="1:19" s="40" customFormat="1" ht="11.25" customHeight="1" x14ac:dyDescent="0.25">
      <c r="A57" s="12" t="str" vm="982">
        <f>CUBEMEMBER("walle RP2012",{"[Geographie].[Subdivision].&amp;[5]","[Geographie].[Commune].&amp;[55]"})</f>
        <v>Tureia</v>
      </c>
      <c r="B57" s="32" vm="1252">
        <f t="shared" si="2"/>
        <v>192</v>
      </c>
      <c r="C57" s="32" vm="1302">
        <f t="shared" si="4"/>
        <v>109</v>
      </c>
      <c r="D57" s="32" vm="1250">
        <f t="shared" si="4"/>
        <v>16</v>
      </c>
      <c r="E57" s="32" vm="1398">
        <f t="shared" si="4"/>
        <v>25</v>
      </c>
      <c r="F57" s="32" vm="1461">
        <f t="shared" si="4"/>
        <v>26</v>
      </c>
      <c r="G57" s="32" vm="1251">
        <f t="shared" si="4"/>
        <v>2</v>
      </c>
      <c r="H57" s="32" vm="1399">
        <f t="shared" si="4"/>
        <v>8</v>
      </c>
      <c r="I57" s="32" vm="1233">
        <f t="shared" si="4"/>
        <v>5</v>
      </c>
      <c r="J57" s="33" vm="1303">
        <f t="shared" si="4"/>
        <v>1</v>
      </c>
      <c r="K57" s="38"/>
      <c r="L57" s="39"/>
      <c r="M57" s="39"/>
      <c r="N57" s="39"/>
      <c r="O57" s="39"/>
      <c r="P57" s="39"/>
      <c r="Q57" s="39"/>
      <c r="R57" s="39"/>
      <c r="S57" s="39"/>
    </row>
    <row r="58" spans="1:19" x14ac:dyDescent="0.25">
      <c r="A58" s="1"/>
      <c r="J58" s="10" t="s">
        <v>2</v>
      </c>
    </row>
  </sheetData>
  <mergeCells count="1">
    <mergeCell ref="A1:J1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zoomScaleNormal="100" workbookViewId="0">
      <selection activeCell="G4" sqref="G4"/>
    </sheetView>
  </sheetViews>
  <sheetFormatPr baseColWidth="10" defaultRowHeight="15" x14ac:dyDescent="0.25"/>
  <cols>
    <col min="1" max="1" width="13.7109375" customWidth="1"/>
    <col min="2" max="2" width="7.42578125" customWidth="1"/>
    <col min="3" max="3" width="8.140625" customWidth="1"/>
    <col min="4" max="4" width="8.42578125" customWidth="1"/>
    <col min="5" max="5" width="6.5703125" customWidth="1"/>
    <col min="6" max="6" width="7.28515625" customWidth="1"/>
    <col min="7" max="7" width="6.42578125" customWidth="1"/>
    <col min="8" max="8" width="12.140625" customWidth="1"/>
    <col min="9" max="9" width="12.5703125" bestFit="1" customWidth="1"/>
  </cols>
  <sheetData>
    <row r="1" spans="1:8" ht="40.5" customHeight="1" x14ac:dyDescent="0.25">
      <c r="A1" s="54" t="s">
        <v>8</v>
      </c>
      <c r="B1" s="54"/>
      <c r="C1" s="54"/>
      <c r="D1" s="54"/>
      <c r="E1" s="54"/>
      <c r="F1" s="54"/>
      <c r="G1" s="54"/>
      <c r="H1" s="54"/>
    </row>
    <row r="2" spans="1:8" ht="38.25" customHeight="1" x14ac:dyDescent="0.25">
      <c r="A2" s="2" t="str" vm="8">
        <f>CUBEMEMBER("walle RP2012","[Measures].[Individus de 15 ans et plus]","Sexe et âge")</f>
        <v>Sexe et âge</v>
      </c>
      <c r="B2" s="15" t="str" vm="1">
        <f>CUBEMEMBER("walle RP2012","[Individus].[Dernier Diplôme Obtenu].[All]","Ensemble")</f>
        <v>Ensemble</v>
      </c>
      <c r="C2" s="15" t="str" vm="29">
        <f>CUBEMEMBER("walle RP2012","[Individus].[Niveau études].&amp;[1]")</f>
        <v>Aucune scolarité</v>
      </c>
      <c r="D2" s="15" t="str" vm="31">
        <f>CUBEMEMBER("walle RP2012","[Individus].[Niveau études].&amp;[2]")</f>
        <v>Ecole primaire</v>
      </c>
      <c r="E2" s="15" t="str" vm="32">
        <f>CUBEMEMBER("walle RP2012","[Individus].[Niveau études].&amp;[3]")</f>
        <v>Collège</v>
      </c>
      <c r="F2" s="15" t="str" vm="33">
        <f>CUBEMEMBER("walle RP2012","[Individus].[Niveau études].&amp;[4]")</f>
        <v>CAP-BEP</v>
      </c>
      <c r="G2" s="15" t="str" vm="28">
        <f>CUBEMEMBER("walle RP2012","[Individus].[Niveau études].&amp;[5]")</f>
        <v>Lycée</v>
      </c>
      <c r="H2" s="16" t="str" vm="30">
        <f>CUBEMEMBER("walle RP2012","[Individus].[Niveau études].&amp;[6]")</f>
        <v>Etudes supérieures (facultés, IUT..).</v>
      </c>
    </row>
    <row r="3" spans="1:8" x14ac:dyDescent="0.25">
      <c r="A3" s="17" t="str" vm="44">
        <f>CUBEMEMBER("walle RP2012","[Individus].[Age quinquennal].[All]","Ensemble")</f>
        <v>Ensemble</v>
      </c>
      <c r="B3" s="18" vm="92">
        <f t="shared" ref="B3:H12" si="0">CUBEVALUE("walle RP2012",$A$2,$A3,B$2)</f>
        <v>202825</v>
      </c>
      <c r="C3" s="18" vm="1780">
        <f t="shared" si="0"/>
        <v>7386</v>
      </c>
      <c r="D3" s="18" vm="1781">
        <f t="shared" si="0"/>
        <v>35024</v>
      </c>
      <c r="E3" s="18" vm="1782">
        <f t="shared" si="0"/>
        <v>50412</v>
      </c>
      <c r="F3" s="18" vm="1783">
        <f t="shared" si="0"/>
        <v>39378</v>
      </c>
      <c r="G3" s="18" vm="1784">
        <f t="shared" si="0"/>
        <v>34557</v>
      </c>
      <c r="H3" s="19" vm="1785">
        <f t="shared" si="0"/>
        <v>36068</v>
      </c>
    </row>
    <row r="4" spans="1:8" x14ac:dyDescent="0.25">
      <c r="A4" s="6" t="str" vm="54">
        <f>CUBEMEMBER("walle RP2012","[Individus].[Age quinquennal].[Age quinquennal 80].&amp;[3]")</f>
        <v>15-19 ans</v>
      </c>
      <c r="B4" s="20" vm="171">
        <f t="shared" si="0"/>
        <v>23048</v>
      </c>
      <c r="C4" s="20" vm="1786">
        <f t="shared" si="0"/>
        <v>143</v>
      </c>
      <c r="D4" s="20" vm="1787">
        <f t="shared" si="0"/>
        <v>596</v>
      </c>
      <c r="E4" s="20" vm="1788">
        <f t="shared" si="0"/>
        <v>7740</v>
      </c>
      <c r="F4" s="20" vm="1789">
        <f t="shared" si="0"/>
        <v>3862</v>
      </c>
      <c r="G4" s="20" vm="1790">
        <f t="shared" si="0"/>
        <v>8849</v>
      </c>
      <c r="H4" s="21" vm="1791">
        <f t="shared" si="0"/>
        <v>1858</v>
      </c>
    </row>
    <row r="5" spans="1:8" x14ac:dyDescent="0.25">
      <c r="A5" s="6" t="str" vm="43">
        <f>CUBEMEMBER("walle RP2012","[Individus].[Age quinquennal].[Age quinquennal 80].&amp;[4]")</f>
        <v>20-24 ans</v>
      </c>
      <c r="B5" s="20" vm="64">
        <f t="shared" si="0"/>
        <v>22884</v>
      </c>
      <c r="C5" s="20" vm="1792">
        <f t="shared" si="0"/>
        <v>219</v>
      </c>
      <c r="D5" s="20" vm="1793">
        <f t="shared" si="0"/>
        <v>923</v>
      </c>
      <c r="E5" s="20" vm="1794">
        <f t="shared" si="0"/>
        <v>5905</v>
      </c>
      <c r="F5" s="20" vm="1795">
        <f t="shared" si="0"/>
        <v>5210</v>
      </c>
      <c r="G5" s="20" vm="1796">
        <f t="shared" si="0"/>
        <v>5443</v>
      </c>
      <c r="H5" s="21" vm="1797">
        <f t="shared" si="0"/>
        <v>5184</v>
      </c>
    </row>
    <row r="6" spans="1:8" x14ac:dyDescent="0.25">
      <c r="A6" s="6" t="str" vm="47">
        <f>CUBEMEMBER("walle RP2012","[Individus].[Age quinquennal].[Age quinquennal 80].&amp;[5]")</f>
        <v>25-29 ans</v>
      </c>
      <c r="B6" s="20" vm="89">
        <f t="shared" si="0"/>
        <v>22280</v>
      </c>
      <c r="C6" s="20" vm="1798">
        <f t="shared" si="0"/>
        <v>270</v>
      </c>
      <c r="D6" s="20" vm="1799">
        <f t="shared" si="0"/>
        <v>1186</v>
      </c>
      <c r="E6" s="20" vm="1800">
        <f t="shared" si="0"/>
        <v>5599</v>
      </c>
      <c r="F6" s="20" vm="1801">
        <f t="shared" si="0"/>
        <v>5188</v>
      </c>
      <c r="G6" s="20" vm="1802">
        <f t="shared" si="0"/>
        <v>4774</v>
      </c>
      <c r="H6" s="21" vm="1803">
        <f t="shared" si="0"/>
        <v>5263</v>
      </c>
    </row>
    <row r="7" spans="1:8" x14ac:dyDescent="0.25">
      <c r="A7" s="6" t="str" vm="50">
        <f>CUBEMEMBER("walle RP2012","[Individus].[Age quinquennal].[Age quinquennal 80].&amp;[6]")</f>
        <v>30-34 ans</v>
      </c>
      <c r="B7" s="20" vm="154">
        <f t="shared" si="0"/>
        <v>20218</v>
      </c>
      <c r="C7" s="20" vm="1804">
        <f t="shared" si="0"/>
        <v>285</v>
      </c>
      <c r="D7" s="20" vm="1805">
        <f t="shared" si="0"/>
        <v>1650</v>
      </c>
      <c r="E7" s="20" vm="1806">
        <f t="shared" si="0"/>
        <v>4919</v>
      </c>
      <c r="F7" s="20" vm="1807">
        <f t="shared" si="0"/>
        <v>4635</v>
      </c>
      <c r="G7" s="20" vm="1808">
        <f t="shared" si="0"/>
        <v>4025</v>
      </c>
      <c r="H7" s="21" vm="1809">
        <f t="shared" si="0"/>
        <v>4704</v>
      </c>
    </row>
    <row r="8" spans="1:8" x14ac:dyDescent="0.25">
      <c r="A8" s="6" t="str" vm="53">
        <f>CUBEMEMBER("walle RP2012","[Individus].[Age quinquennal].[Age quinquennal 80].&amp;[7]")</f>
        <v>35-39 ans</v>
      </c>
      <c r="B8" s="20" vm="165">
        <f t="shared" si="0"/>
        <v>19792</v>
      </c>
      <c r="C8" s="20" vm="1810">
        <f t="shared" si="0"/>
        <v>376</v>
      </c>
      <c r="D8" s="20" vm="1811">
        <f t="shared" si="0"/>
        <v>2480</v>
      </c>
      <c r="E8" s="20" vm="1812">
        <f t="shared" si="0"/>
        <v>5072</v>
      </c>
      <c r="F8" s="20" vm="1813">
        <f t="shared" si="0"/>
        <v>4213</v>
      </c>
      <c r="G8" s="20" vm="1814">
        <f t="shared" si="0"/>
        <v>3091</v>
      </c>
      <c r="H8" s="21" vm="1815">
        <f t="shared" si="0"/>
        <v>4560</v>
      </c>
    </row>
    <row r="9" spans="1:8" x14ac:dyDescent="0.25">
      <c r="A9" s="6" t="str" vm="42">
        <f>CUBEMEMBER("walle RP2012","[Individus].[Age quinquennal].[Age quinquennal 80].&amp;[8]")</f>
        <v>40-44 ans</v>
      </c>
      <c r="B9" s="20" vm="61">
        <f t="shared" si="0"/>
        <v>20525</v>
      </c>
      <c r="C9" s="20" vm="1816">
        <f t="shared" si="0"/>
        <v>483</v>
      </c>
      <c r="D9" s="20" vm="1817">
        <f t="shared" si="0"/>
        <v>3463</v>
      </c>
      <c r="E9" s="20" vm="1818">
        <f t="shared" si="0"/>
        <v>5644</v>
      </c>
      <c r="F9" s="20" vm="1819">
        <f t="shared" si="0"/>
        <v>4383</v>
      </c>
      <c r="G9" s="20" vm="1820">
        <f t="shared" si="0"/>
        <v>2487</v>
      </c>
      <c r="H9" s="21" vm="1821">
        <f t="shared" si="0"/>
        <v>4065</v>
      </c>
    </row>
    <row r="10" spans="1:8" x14ac:dyDescent="0.25">
      <c r="A10" s="6" t="str" vm="46">
        <f>CUBEMEMBER("walle RP2012","[Individus].[Age quinquennal].[Age quinquennal 80].&amp;[9]")</f>
        <v>45-49 ans</v>
      </c>
      <c r="B10" s="20" vm="85">
        <f t="shared" si="0"/>
        <v>18962</v>
      </c>
      <c r="C10" s="20" vm="1822">
        <f t="shared" si="0"/>
        <v>527</v>
      </c>
      <c r="D10" s="20" vm="1823">
        <f t="shared" si="0"/>
        <v>4534</v>
      </c>
      <c r="E10" s="20" vm="1824">
        <f t="shared" si="0"/>
        <v>4608</v>
      </c>
      <c r="F10" s="20" vm="1825">
        <f t="shared" si="0"/>
        <v>4180</v>
      </c>
      <c r="G10" s="20" vm="1826">
        <f t="shared" si="0"/>
        <v>1981</v>
      </c>
      <c r="H10" s="21" vm="1827">
        <f t="shared" si="0"/>
        <v>3132</v>
      </c>
    </row>
    <row r="11" spans="1:8" x14ac:dyDescent="0.25">
      <c r="A11" s="6" t="str" vm="49">
        <f>CUBEMEMBER("walle RP2012","[Individus].[Age quinquennal].[Age quinquennal 80].&amp;[10]")</f>
        <v>50-54 ans</v>
      </c>
      <c r="B11" s="20" vm="149">
        <f t="shared" si="0"/>
        <v>15313</v>
      </c>
      <c r="C11" s="20" vm="1828">
        <f t="shared" si="0"/>
        <v>681</v>
      </c>
      <c r="D11" s="20" vm="1829">
        <f t="shared" si="0"/>
        <v>4330</v>
      </c>
      <c r="E11" s="20" vm="1830">
        <f t="shared" si="0"/>
        <v>3439</v>
      </c>
      <c r="F11" s="20" vm="1831">
        <f t="shared" si="0"/>
        <v>2974</v>
      </c>
      <c r="G11" s="20" vm="1832">
        <f t="shared" si="0"/>
        <v>1476</v>
      </c>
      <c r="H11" s="21" vm="1833">
        <f t="shared" si="0"/>
        <v>2413</v>
      </c>
    </row>
    <row r="12" spans="1:8" x14ac:dyDescent="0.25">
      <c r="A12" s="6" t="str" vm="52">
        <f>CUBEMEMBER("walle RP2012","[Individus].[Age quinquennal].[Age quinquennal 80].&amp;[11]")</f>
        <v>55-59 ans</v>
      </c>
      <c r="B12" s="20" vm="160">
        <f t="shared" si="0"/>
        <v>12668</v>
      </c>
      <c r="C12" s="20" vm="1834">
        <f t="shared" si="0"/>
        <v>660</v>
      </c>
      <c r="D12" s="20" vm="1835">
        <f t="shared" si="0"/>
        <v>4179</v>
      </c>
      <c r="E12" s="20" vm="1836">
        <f t="shared" si="0"/>
        <v>2808</v>
      </c>
      <c r="F12" s="20" vm="1837">
        <f t="shared" si="0"/>
        <v>2109</v>
      </c>
      <c r="G12" s="20" vm="1838">
        <f t="shared" si="0"/>
        <v>1095</v>
      </c>
      <c r="H12" s="21" vm="1839">
        <f t="shared" si="0"/>
        <v>1817</v>
      </c>
    </row>
    <row r="13" spans="1:8" x14ac:dyDescent="0.25">
      <c r="A13" s="6" t="str" vm="41">
        <f>CUBEMEMBER("walle RP2012","[Individus].[Age quinquennal].[Age quinquennal 80].&amp;[12]")</f>
        <v>60-64 ans</v>
      </c>
      <c r="B13" s="20" vm="58">
        <f t="shared" ref="B13:H22" si="1">CUBEVALUE("walle RP2012",$A$2,$A13,B$2)</f>
        <v>9085</v>
      </c>
      <c r="C13" s="20" vm="1840">
        <f t="shared" si="1"/>
        <v>640</v>
      </c>
      <c r="D13" s="20" vm="1841">
        <f t="shared" si="1"/>
        <v>3301</v>
      </c>
      <c r="E13" s="20" vm="1842">
        <f t="shared" si="1"/>
        <v>1973</v>
      </c>
      <c r="F13" s="20" vm="1843">
        <f t="shared" si="1"/>
        <v>1212</v>
      </c>
      <c r="G13" s="20" vm="1844">
        <f t="shared" si="1"/>
        <v>598</v>
      </c>
      <c r="H13" s="21" vm="1845">
        <f t="shared" si="1"/>
        <v>1361</v>
      </c>
    </row>
    <row r="14" spans="1:8" x14ac:dyDescent="0.25">
      <c r="A14" s="6" t="str" vm="45">
        <f>CUBEMEMBER("walle RP2012","[Individus].[Age quinquennal].[Age quinquennal 80].&amp;[13]")</f>
        <v>65-69 ans</v>
      </c>
      <c r="B14" s="20" vm="83">
        <f t="shared" si="1"/>
        <v>6862</v>
      </c>
      <c r="C14" s="20" vm="1846">
        <f t="shared" si="1"/>
        <v>725</v>
      </c>
      <c r="D14" s="20" vm="1847">
        <f t="shared" si="1"/>
        <v>3002</v>
      </c>
      <c r="E14" s="20" vm="1848">
        <f t="shared" si="1"/>
        <v>1141</v>
      </c>
      <c r="F14" s="20" vm="1849">
        <f t="shared" si="1"/>
        <v>741</v>
      </c>
      <c r="G14" s="20" vm="1850">
        <f t="shared" si="1"/>
        <v>388</v>
      </c>
      <c r="H14" s="21" vm="1851">
        <f t="shared" si="1"/>
        <v>865</v>
      </c>
    </row>
    <row r="15" spans="1:8" x14ac:dyDescent="0.25">
      <c r="A15" s="6" t="str" vm="48">
        <f>CUBEMEMBER("walle RP2012","[Individus].[Age quinquennal].[Age quinquennal 80].&amp;[14]")</f>
        <v>70-74 ans</v>
      </c>
      <c r="B15" s="20" vm="144">
        <f t="shared" si="1"/>
        <v>5015</v>
      </c>
      <c r="C15" s="20" vm="1852">
        <f t="shared" si="1"/>
        <v>816</v>
      </c>
      <c r="D15" s="20" vm="1853">
        <f t="shared" si="1"/>
        <v>2456</v>
      </c>
      <c r="E15" s="20" vm="1854">
        <f t="shared" si="1"/>
        <v>784</v>
      </c>
      <c r="F15" s="20" vm="1855">
        <f t="shared" si="1"/>
        <v>339</v>
      </c>
      <c r="G15" s="20" vm="1856">
        <f t="shared" si="1"/>
        <v>173</v>
      </c>
      <c r="H15" s="21" vm="1857">
        <f t="shared" si="1"/>
        <v>447</v>
      </c>
    </row>
    <row r="16" spans="1:8" x14ac:dyDescent="0.25">
      <c r="A16" s="6" t="str" vm="51">
        <f>CUBEMEMBER("walle RP2012","[Individus].[Age quinquennal].[Age quinquennal 80].&amp;[15]")</f>
        <v>75-79 ans</v>
      </c>
      <c r="B16" s="20" vm="96">
        <f t="shared" si="1"/>
        <v>3340</v>
      </c>
      <c r="C16" s="20" vm="1858">
        <f t="shared" si="1"/>
        <v>737</v>
      </c>
      <c r="D16" s="20" vm="1859">
        <f t="shared" si="1"/>
        <v>1623</v>
      </c>
      <c r="E16" s="20" vm="1860">
        <f t="shared" si="1"/>
        <v>446</v>
      </c>
      <c r="F16" s="20" vm="1861">
        <f t="shared" si="1"/>
        <v>199</v>
      </c>
      <c r="G16" s="20" vm="1862">
        <f t="shared" si="1"/>
        <v>102</v>
      </c>
      <c r="H16" s="21" vm="1863">
        <f t="shared" si="1"/>
        <v>233</v>
      </c>
    </row>
    <row r="17" spans="1:8" x14ac:dyDescent="0.25">
      <c r="A17" s="6" t="str" vm="40">
        <f>CUBEMEMBER("walle RP2012","[Individus].[Age quinquennal].[Age quinquennal 80].&amp;[16]")</f>
        <v>80 ans et plus</v>
      </c>
      <c r="B17" s="20" vm="55">
        <f t="shared" si="1"/>
        <v>2833</v>
      </c>
      <c r="C17" s="20" vm="1864">
        <f t="shared" si="1"/>
        <v>824</v>
      </c>
      <c r="D17" s="20" vm="1865">
        <f t="shared" si="1"/>
        <v>1301</v>
      </c>
      <c r="E17" s="20" vm="1866">
        <f t="shared" si="1"/>
        <v>334</v>
      </c>
      <c r="F17" s="20" vm="1867">
        <f t="shared" si="1"/>
        <v>133</v>
      </c>
      <c r="G17" s="20" vm="1868">
        <f t="shared" si="1"/>
        <v>75</v>
      </c>
      <c r="H17" s="21" vm="1869">
        <f t="shared" si="1"/>
        <v>166</v>
      </c>
    </row>
    <row r="18" spans="1:8" x14ac:dyDescent="0.25">
      <c r="A18" s="17" t="str" vm="2330">
        <f>CUBEMEMBER("walle RP2012","[Individus].[Sexe].&amp;[1]")</f>
        <v>Hommes</v>
      </c>
      <c r="B18" s="18" vm="2417">
        <f t="shared" si="1"/>
        <v>103385</v>
      </c>
      <c r="C18" s="18" vm="2723">
        <f t="shared" si="1"/>
        <v>3939</v>
      </c>
      <c r="D18" s="18" vm="2738">
        <f t="shared" si="1"/>
        <v>19660</v>
      </c>
      <c r="E18" s="18" vm="2752">
        <f t="shared" si="1"/>
        <v>26244</v>
      </c>
      <c r="F18" s="18" vm="2718">
        <f t="shared" si="1"/>
        <v>20883</v>
      </c>
      <c r="G18" s="18" vm="2767">
        <f t="shared" si="1"/>
        <v>15982</v>
      </c>
      <c r="H18" s="19" vm="2770">
        <f t="shared" si="1"/>
        <v>16677</v>
      </c>
    </row>
    <row r="19" spans="1:8" x14ac:dyDescent="0.25">
      <c r="A19" s="6" t="str" vm="2332">
        <f>CUBEMEMBER("walle RP2012",{"[Individus].[Sexe].&amp;[1]","[Individus].[Age quinquennal].[Age quinquennal 80].&amp;[3]"})</f>
        <v>15-19 ans</v>
      </c>
      <c r="B19" s="20" vm="2375">
        <f t="shared" si="1"/>
        <v>11860</v>
      </c>
      <c r="C19" s="20" vm="2783">
        <f t="shared" si="1"/>
        <v>91</v>
      </c>
      <c r="D19" s="20" vm="2775">
        <f t="shared" si="1"/>
        <v>428</v>
      </c>
      <c r="E19" s="20" vm="2778">
        <f t="shared" si="1"/>
        <v>4440</v>
      </c>
      <c r="F19" s="20" vm="2774">
        <f t="shared" si="1"/>
        <v>2172</v>
      </c>
      <c r="G19" s="20" vm="2768">
        <f t="shared" si="1"/>
        <v>4062</v>
      </c>
      <c r="H19" s="21" vm="2754">
        <f t="shared" si="1"/>
        <v>667</v>
      </c>
    </row>
    <row r="20" spans="1:8" x14ac:dyDescent="0.25">
      <c r="A20" s="6" t="str" vm="2334">
        <f>CUBEMEMBER("walle RP2012",{"[Individus].[Sexe].&amp;[1]","[Individus].[Age quinquennal].[Age quinquennal 80].&amp;[4]"})</f>
        <v>20-24 ans</v>
      </c>
      <c r="B20" s="20" vm="2346">
        <f t="shared" si="1"/>
        <v>11578</v>
      </c>
      <c r="C20" s="20" vm="2725">
        <f t="shared" si="1"/>
        <v>144</v>
      </c>
      <c r="D20" s="20" vm="2720">
        <f t="shared" si="1"/>
        <v>619</v>
      </c>
      <c r="E20" s="20" vm="2759">
        <f t="shared" si="1"/>
        <v>3333</v>
      </c>
      <c r="F20" s="20" vm="2764">
        <f t="shared" si="1"/>
        <v>2870</v>
      </c>
      <c r="G20" s="20" vm="2777">
        <f t="shared" si="1"/>
        <v>2619</v>
      </c>
      <c r="H20" s="21" vm="2712">
        <f t="shared" si="1"/>
        <v>1993</v>
      </c>
    </row>
    <row r="21" spans="1:8" x14ac:dyDescent="0.25">
      <c r="A21" s="6" t="str" vm="2322">
        <f>CUBEMEMBER("walle RP2012",{"[Individus].[Sexe].&amp;[1]","[Individus].[Age quinquennal].[Age quinquennal 80].&amp;[5]"})</f>
        <v>25-29 ans</v>
      </c>
      <c r="B21" s="20" vm="2459">
        <f t="shared" si="1"/>
        <v>11093</v>
      </c>
      <c r="C21" s="20" vm="2779">
        <f t="shared" si="1"/>
        <v>162</v>
      </c>
      <c r="D21" s="20" vm="2710">
        <f t="shared" si="1"/>
        <v>843</v>
      </c>
      <c r="E21" s="20" vm="2753">
        <f t="shared" si="1"/>
        <v>3189</v>
      </c>
      <c r="F21" s="20" vm="2745">
        <f t="shared" si="1"/>
        <v>2766</v>
      </c>
      <c r="G21" s="20" vm="2735">
        <f t="shared" si="1"/>
        <v>2089</v>
      </c>
      <c r="H21" s="21" vm="2769">
        <f t="shared" si="1"/>
        <v>2044</v>
      </c>
    </row>
    <row r="22" spans="1:8" x14ac:dyDescent="0.25">
      <c r="A22" s="6" t="str" vm="2329">
        <f>CUBEMEMBER("walle RP2012",{"[Individus].[Sexe].&amp;[1]","[Individus].[Age quinquennal].[Age quinquennal 80].&amp;[6]"})</f>
        <v>30-34 ans</v>
      </c>
      <c r="B22" s="20" vm="2384">
        <f t="shared" si="1"/>
        <v>10213</v>
      </c>
      <c r="C22" s="20" vm="2730">
        <f t="shared" si="1"/>
        <v>184</v>
      </c>
      <c r="D22" s="20" vm="2743">
        <f t="shared" si="1"/>
        <v>1119</v>
      </c>
      <c r="E22" s="20" vm="2729">
        <f t="shared" si="1"/>
        <v>2642</v>
      </c>
      <c r="F22" s="20" vm="2736">
        <f t="shared" si="1"/>
        <v>2524</v>
      </c>
      <c r="G22" s="20" vm="2780">
        <f t="shared" si="1"/>
        <v>1788</v>
      </c>
      <c r="H22" s="21" vm="2711">
        <f t="shared" si="1"/>
        <v>1956</v>
      </c>
    </row>
    <row r="23" spans="1:8" x14ac:dyDescent="0.25">
      <c r="A23" s="6" t="str" vm="2324">
        <f>CUBEMEMBER("walle RP2012",{"[Individus].[Sexe].&amp;[1]","[Individus].[Age quinquennal].[Age quinquennal 80].&amp;[7]"})</f>
        <v>35-39 ans</v>
      </c>
      <c r="B23" s="20" vm="2356">
        <f t="shared" ref="B23:H32" si="2">CUBEVALUE("walle RP2012",$A$2,$A23,B$2)</f>
        <v>10085</v>
      </c>
      <c r="C23" s="20" vm="2747">
        <f t="shared" si="2"/>
        <v>221</v>
      </c>
      <c r="D23" s="20" vm="2739">
        <f t="shared" si="2"/>
        <v>1630</v>
      </c>
      <c r="E23" s="20" vm="2726">
        <f t="shared" si="2"/>
        <v>2582</v>
      </c>
      <c r="F23" s="20" vm="2781">
        <f t="shared" si="2"/>
        <v>2190</v>
      </c>
      <c r="G23" s="20" vm="2750">
        <f t="shared" si="2"/>
        <v>1387</v>
      </c>
      <c r="H23" s="21" vm="2762">
        <f t="shared" si="2"/>
        <v>2075</v>
      </c>
    </row>
    <row r="24" spans="1:8" x14ac:dyDescent="0.25">
      <c r="A24" s="6" t="str" vm="2326">
        <f>CUBEMEMBER("walle RP2012",{"[Individus].[Sexe].&amp;[1]","[Individus].[Age quinquennal].[Age quinquennal 80].&amp;[8]"})</f>
        <v>40-44 ans</v>
      </c>
      <c r="B24" s="20" vm="2430">
        <f t="shared" si="2"/>
        <v>10605</v>
      </c>
      <c r="C24" s="20" vm="2741">
        <f t="shared" si="2"/>
        <v>299</v>
      </c>
      <c r="D24" s="20" vm="2771">
        <f t="shared" si="2"/>
        <v>2161</v>
      </c>
      <c r="E24" s="20" vm="2755">
        <f t="shared" si="2"/>
        <v>2829</v>
      </c>
      <c r="F24" s="20" vm="2714">
        <f t="shared" si="2"/>
        <v>2254</v>
      </c>
      <c r="G24" s="20" vm="2793">
        <f t="shared" si="2"/>
        <v>1078</v>
      </c>
      <c r="H24" s="21" vm="2713">
        <f t="shared" si="2"/>
        <v>1984</v>
      </c>
    </row>
    <row r="25" spans="1:8" x14ac:dyDescent="0.25">
      <c r="A25" s="6" t="str" vm="2321">
        <f>CUBEMEMBER("walle RP2012",{"[Individus].[Sexe].&amp;[1]","[Individus].[Age quinquennal].[Age quinquennal 80].&amp;[9]"})</f>
        <v>45-49 ans</v>
      </c>
      <c r="B25" s="20" vm="2406">
        <f t="shared" si="2"/>
        <v>9839</v>
      </c>
      <c r="C25" s="20" vm="2765">
        <f t="shared" si="2"/>
        <v>328</v>
      </c>
      <c r="D25" s="20" vm="2751">
        <f t="shared" si="2"/>
        <v>2677</v>
      </c>
      <c r="E25" s="20" vm="2766">
        <f t="shared" si="2"/>
        <v>2198</v>
      </c>
      <c r="F25" s="20" vm="2733">
        <f t="shared" si="2"/>
        <v>2107</v>
      </c>
      <c r="G25" s="20" vm="2784">
        <f t="shared" si="2"/>
        <v>907</v>
      </c>
      <c r="H25" s="21" vm="2792">
        <f t="shared" si="2"/>
        <v>1622</v>
      </c>
    </row>
    <row r="26" spans="1:8" x14ac:dyDescent="0.25">
      <c r="A26" s="6" t="str" vm="2328">
        <f>CUBEMEMBER("walle RP2012",{"[Individus].[Sexe].&amp;[1]","[Individus].[Age quinquennal].[Age quinquennal 80].&amp;[10]"})</f>
        <v>50-54 ans</v>
      </c>
      <c r="B26" s="20" vm="2433">
        <f t="shared" si="2"/>
        <v>8040</v>
      </c>
      <c r="C26" s="20" vm="2748">
        <f t="shared" si="2"/>
        <v>406</v>
      </c>
      <c r="D26" s="20" vm="2788">
        <f t="shared" si="2"/>
        <v>2459</v>
      </c>
      <c r="E26" s="20" vm="2756">
        <f t="shared" si="2"/>
        <v>1617</v>
      </c>
      <c r="F26" s="20" vm="2760">
        <f t="shared" si="2"/>
        <v>1531</v>
      </c>
      <c r="G26" s="20" vm="2773">
        <f t="shared" si="2"/>
        <v>723</v>
      </c>
      <c r="H26" s="21" vm="2758">
        <f t="shared" si="2"/>
        <v>1304</v>
      </c>
    </row>
    <row r="27" spans="1:8" x14ac:dyDescent="0.25">
      <c r="A27" s="6" t="str" vm="2331">
        <f>CUBEMEMBER("walle RP2012",{"[Individus].[Sexe].&amp;[1]","[Individus].[Age quinquennal].[Age quinquennal 80].&amp;[11]"})</f>
        <v>55-59 ans</v>
      </c>
      <c r="B27" s="20" vm="2388">
        <f t="shared" si="2"/>
        <v>6592</v>
      </c>
      <c r="C27" s="20" vm="2742">
        <f t="shared" si="2"/>
        <v>371</v>
      </c>
      <c r="D27" s="20" vm="2715">
        <f t="shared" si="2"/>
        <v>2291</v>
      </c>
      <c r="E27" s="20" vm="2724">
        <f t="shared" si="2"/>
        <v>1287</v>
      </c>
      <c r="F27" s="20" vm="2757">
        <f t="shared" si="2"/>
        <v>1042</v>
      </c>
      <c r="G27" s="20" vm="2716">
        <f t="shared" si="2"/>
        <v>578</v>
      </c>
      <c r="H27" s="21" vm="2717">
        <f t="shared" si="2"/>
        <v>1023</v>
      </c>
    </row>
    <row r="28" spans="1:8" x14ac:dyDescent="0.25">
      <c r="A28" s="6" t="str" vm="2333">
        <f>CUBEMEMBER("walle RP2012",{"[Individus].[Sexe].&amp;[1]","[Individus].[Age quinquennal].[Age quinquennal 80].&amp;[12]"})</f>
        <v>60-64 ans</v>
      </c>
      <c r="B28" s="20" vm="2336">
        <f t="shared" si="2"/>
        <v>4686</v>
      </c>
      <c r="C28" s="20" vm="2749">
        <f t="shared" si="2"/>
        <v>320</v>
      </c>
      <c r="D28" s="20" vm="2744">
        <f t="shared" si="2"/>
        <v>1698</v>
      </c>
      <c r="E28" s="20" vm="2719">
        <f t="shared" si="2"/>
        <v>872</v>
      </c>
      <c r="F28" s="20" vm="2794">
        <f t="shared" si="2"/>
        <v>629</v>
      </c>
      <c r="G28" s="20" vm="2790">
        <f t="shared" si="2"/>
        <v>329</v>
      </c>
      <c r="H28" s="21" vm="2785">
        <f t="shared" si="2"/>
        <v>838</v>
      </c>
    </row>
    <row r="29" spans="1:8" x14ac:dyDescent="0.25">
      <c r="A29" s="6" t="str" vm="2320">
        <f>CUBEMEMBER("walle RP2012",{"[Individus].[Sexe].&amp;[1]","[Individus].[Age quinquennal].[Age quinquennal 80].&amp;[13]"})</f>
        <v>65-69 ans</v>
      </c>
      <c r="B29" s="20" vm="2394">
        <f t="shared" si="2"/>
        <v>3522</v>
      </c>
      <c r="C29" s="20" vm="2796">
        <f t="shared" si="2"/>
        <v>387</v>
      </c>
      <c r="D29" s="20" vm="2727">
        <f t="shared" si="2"/>
        <v>1379</v>
      </c>
      <c r="E29" s="20" vm="2782">
        <f t="shared" si="2"/>
        <v>529</v>
      </c>
      <c r="F29" s="20" vm="2795">
        <f t="shared" si="2"/>
        <v>437</v>
      </c>
      <c r="G29" s="20" vm="2731">
        <f t="shared" si="2"/>
        <v>221</v>
      </c>
      <c r="H29" s="21" vm="2722">
        <f t="shared" si="2"/>
        <v>569</v>
      </c>
    </row>
    <row r="30" spans="1:8" x14ac:dyDescent="0.25">
      <c r="A30" s="6" t="str" vm="2327">
        <f>CUBEMEMBER("walle RP2012",{"[Individus].[Sexe].&amp;[1]","[Individus].[Age quinquennal].[Age quinquennal 80].&amp;[14]"})</f>
        <v>70-74 ans</v>
      </c>
      <c r="B30" s="20" vm="2464">
        <f t="shared" si="2"/>
        <v>2521</v>
      </c>
      <c r="C30" s="20" vm="2732">
        <f t="shared" si="2"/>
        <v>388</v>
      </c>
      <c r="D30" s="20" vm="2763">
        <f t="shared" si="2"/>
        <v>1163</v>
      </c>
      <c r="E30" s="20" vm="2761">
        <f t="shared" si="2"/>
        <v>378</v>
      </c>
      <c r="F30" s="20" vm="2740">
        <f t="shared" si="2"/>
        <v>187</v>
      </c>
      <c r="G30" s="20" vm="2746">
        <f t="shared" si="2"/>
        <v>96</v>
      </c>
      <c r="H30" s="21" vm="2737">
        <f t="shared" si="2"/>
        <v>309</v>
      </c>
    </row>
    <row r="31" spans="1:8" x14ac:dyDescent="0.25">
      <c r="A31" s="6" t="str" vm="2323">
        <f>CUBEMEMBER("walle RP2012",{"[Individus].[Sexe].&amp;[1]","[Individus].[Age quinquennal].[Age quinquennal 80].&amp;[15]"})</f>
        <v>75-79 ans</v>
      </c>
      <c r="B31" s="20" vm="2349">
        <f t="shared" si="2"/>
        <v>1573</v>
      </c>
      <c r="C31" s="20" vm="2799">
        <f t="shared" si="2"/>
        <v>329</v>
      </c>
      <c r="D31" s="20" vm="2776">
        <f t="shared" si="2"/>
        <v>694</v>
      </c>
      <c r="E31" s="20" vm="2791">
        <f t="shared" si="2"/>
        <v>204</v>
      </c>
      <c r="F31" s="20" vm="2797">
        <f t="shared" si="2"/>
        <v>115</v>
      </c>
      <c r="G31" s="20" vm="2798">
        <f t="shared" si="2"/>
        <v>65</v>
      </c>
      <c r="H31" s="21" vm="2789">
        <f t="shared" si="2"/>
        <v>166</v>
      </c>
    </row>
    <row r="32" spans="1:8" x14ac:dyDescent="0.25">
      <c r="A32" s="6" t="str" vm="2325">
        <f>CUBEMEMBER("walle RP2012",{"[Individus].[Sexe].&amp;[1]","[Individus].[Age quinquennal].[Age quinquennal 80].&amp;[16]"})</f>
        <v>80 ans et plus</v>
      </c>
      <c r="B32" s="20" vm="2350">
        <f t="shared" si="2"/>
        <v>1178</v>
      </c>
      <c r="C32" s="20" vm="2721">
        <f t="shared" si="2"/>
        <v>309</v>
      </c>
      <c r="D32" s="20" vm="2786">
        <f t="shared" si="2"/>
        <v>499</v>
      </c>
      <c r="E32" s="20" vm="2772">
        <f t="shared" si="2"/>
        <v>144</v>
      </c>
      <c r="F32" s="20" vm="2728">
        <f t="shared" si="2"/>
        <v>59</v>
      </c>
      <c r="G32" s="20" vm="2734">
        <f t="shared" si="2"/>
        <v>40</v>
      </c>
      <c r="H32" s="21" vm="2787">
        <f t="shared" si="2"/>
        <v>127</v>
      </c>
    </row>
    <row r="33" spans="1:8" x14ac:dyDescent="0.25">
      <c r="A33" s="17" t="str" vm="2480">
        <f>CUBEMEMBER("walle RP2012","[Individus].[Sexe].&amp;[2]")</f>
        <v>Femmes</v>
      </c>
      <c r="B33" s="18" vm="2597">
        <f t="shared" ref="B33:H47" si="3">CUBEVALUE("walle RP2012",$A$2,$A33,B$2)</f>
        <v>99440</v>
      </c>
      <c r="C33" s="18" vm="2624">
        <f t="shared" si="3"/>
        <v>3447</v>
      </c>
      <c r="D33" s="18" vm="2676">
        <f t="shared" si="3"/>
        <v>15364</v>
      </c>
      <c r="E33" s="18" vm="2646">
        <f t="shared" si="3"/>
        <v>24168</v>
      </c>
      <c r="F33" s="18" vm="2651">
        <f t="shared" si="3"/>
        <v>18495</v>
      </c>
      <c r="G33" s="18" vm="2635">
        <f t="shared" si="3"/>
        <v>18575</v>
      </c>
      <c r="H33" s="19" vm="2653">
        <f t="shared" si="3"/>
        <v>19391</v>
      </c>
    </row>
    <row r="34" spans="1:8" x14ac:dyDescent="0.25">
      <c r="A34" s="6" t="str" vm="2482">
        <f>CUBEMEMBER("walle RP2012",{"[Individus].[Sexe].&amp;[2]","[Individus].[Age quinquennal].[Age quinquennal 80].&amp;[3]"})</f>
        <v>15-19 ans</v>
      </c>
      <c r="B34" s="20" vm="2546">
        <f t="shared" si="3"/>
        <v>11188</v>
      </c>
      <c r="C34" s="20" vm="2709">
        <f t="shared" si="3"/>
        <v>52</v>
      </c>
      <c r="D34" s="20" vm="2707">
        <f t="shared" si="3"/>
        <v>168</v>
      </c>
      <c r="E34" s="20" vm="2708">
        <f t="shared" si="3"/>
        <v>3300</v>
      </c>
      <c r="F34" s="20" vm="2705">
        <f t="shared" si="3"/>
        <v>1690</v>
      </c>
      <c r="G34" s="20" vm="2706">
        <f t="shared" si="3"/>
        <v>4787</v>
      </c>
      <c r="H34" s="21" vm="2666">
        <f t="shared" si="3"/>
        <v>1191</v>
      </c>
    </row>
    <row r="35" spans="1:8" x14ac:dyDescent="0.25">
      <c r="A35" s="6" t="str" vm="2484">
        <f>CUBEMEMBER("walle RP2012",{"[Individus].[Sexe].&amp;[2]","[Individus].[Age quinquennal].[Age quinquennal 80].&amp;[4]"})</f>
        <v>20-24 ans</v>
      </c>
      <c r="B35" s="20" vm="2574">
        <f t="shared" si="3"/>
        <v>11306</v>
      </c>
      <c r="C35" s="20" vm="2701">
        <f t="shared" si="3"/>
        <v>75</v>
      </c>
      <c r="D35" s="20" vm="2643">
        <f t="shared" si="3"/>
        <v>304</v>
      </c>
      <c r="E35" s="20" vm="2664">
        <f t="shared" si="3"/>
        <v>2572</v>
      </c>
      <c r="F35" s="20" vm="2660">
        <f t="shared" si="3"/>
        <v>2340</v>
      </c>
      <c r="G35" s="20" vm="2698">
        <f t="shared" si="3"/>
        <v>2824</v>
      </c>
      <c r="H35" s="21" vm="2678">
        <f t="shared" si="3"/>
        <v>3191</v>
      </c>
    </row>
    <row r="36" spans="1:8" x14ac:dyDescent="0.25">
      <c r="A36" s="6" t="str" vm="2472">
        <f>CUBEMEMBER("walle RP2012",{"[Individus].[Sexe].&amp;[2]","[Individus].[Age quinquennal].[Age quinquennal 80].&amp;[5]"})</f>
        <v>25-29 ans</v>
      </c>
      <c r="B36" s="20" vm="2617">
        <f t="shared" si="3"/>
        <v>11187</v>
      </c>
      <c r="C36" s="20" vm="2640">
        <f t="shared" si="3"/>
        <v>108</v>
      </c>
      <c r="D36" s="20" vm="2633">
        <f t="shared" si="3"/>
        <v>343</v>
      </c>
      <c r="E36" s="20" vm="2671">
        <f t="shared" si="3"/>
        <v>2410</v>
      </c>
      <c r="F36" s="20" vm="2648">
        <f t="shared" si="3"/>
        <v>2422</v>
      </c>
      <c r="G36" s="20" vm="2683">
        <f t="shared" si="3"/>
        <v>2685</v>
      </c>
      <c r="H36" s="21" vm="2679">
        <f t="shared" si="3"/>
        <v>3219</v>
      </c>
    </row>
    <row r="37" spans="1:8" x14ac:dyDescent="0.25">
      <c r="A37" s="6" t="str" vm="2479">
        <f>CUBEMEMBER("walle RP2012",{"[Individus].[Sexe].&amp;[2]","[Individus].[Age quinquennal].[Age quinquennal 80].&amp;[6]"})</f>
        <v>30-34 ans</v>
      </c>
      <c r="B37" s="20" vm="2599">
        <f t="shared" si="3"/>
        <v>10005</v>
      </c>
      <c r="C37" s="20" vm="2682">
        <f t="shared" si="3"/>
        <v>101</v>
      </c>
      <c r="D37" s="20" vm="2691">
        <f t="shared" si="3"/>
        <v>531</v>
      </c>
      <c r="E37" s="20" vm="2659">
        <f t="shared" si="3"/>
        <v>2277</v>
      </c>
      <c r="F37" s="20" vm="2634">
        <f t="shared" si="3"/>
        <v>2111</v>
      </c>
      <c r="G37" s="20" vm="2636">
        <f t="shared" si="3"/>
        <v>2237</v>
      </c>
      <c r="H37" s="21" vm="2690">
        <f t="shared" si="3"/>
        <v>2748</v>
      </c>
    </row>
    <row r="38" spans="1:8" x14ac:dyDescent="0.25">
      <c r="A38" s="6" t="str" vm="2474">
        <f>CUBEMEMBER("walle RP2012",{"[Individus].[Sexe].&amp;[2]","[Individus].[Age quinquennal].[Age quinquennal 80].&amp;[7]"})</f>
        <v>35-39 ans</v>
      </c>
      <c r="B38" s="20" vm="2578">
        <f t="shared" si="3"/>
        <v>9707</v>
      </c>
      <c r="C38" s="20" vm="2626">
        <f t="shared" si="3"/>
        <v>155</v>
      </c>
      <c r="D38" s="20" vm="2620">
        <f t="shared" si="3"/>
        <v>850</v>
      </c>
      <c r="E38" s="20" vm="2642">
        <f t="shared" si="3"/>
        <v>2490</v>
      </c>
      <c r="F38" s="20" vm="2663">
        <f t="shared" si="3"/>
        <v>2023</v>
      </c>
      <c r="G38" s="20" vm="2644">
        <f t="shared" si="3"/>
        <v>1704</v>
      </c>
      <c r="H38" s="21" vm="2655">
        <f t="shared" si="3"/>
        <v>2485</v>
      </c>
    </row>
    <row r="39" spans="1:8" x14ac:dyDescent="0.25">
      <c r="A39" s="6" t="str" vm="2476">
        <f>CUBEMEMBER("walle RP2012",{"[Individus].[Sexe].&amp;[2]","[Individus].[Age quinquennal].[Age quinquennal 80].&amp;[8]"})</f>
        <v>40-44 ans</v>
      </c>
      <c r="B39" s="20" vm="2582">
        <f t="shared" si="3"/>
        <v>9920</v>
      </c>
      <c r="C39" s="20" vm="2661">
        <f t="shared" si="3"/>
        <v>184</v>
      </c>
      <c r="D39" s="20" vm="2688">
        <f t="shared" si="3"/>
        <v>1302</v>
      </c>
      <c r="E39" s="20" vm="2647">
        <f t="shared" si="3"/>
        <v>2815</v>
      </c>
      <c r="F39" s="20" vm="2681">
        <f t="shared" si="3"/>
        <v>2129</v>
      </c>
      <c r="G39" s="20" vm="2673">
        <f t="shared" si="3"/>
        <v>1409</v>
      </c>
      <c r="H39" s="21" vm="2637">
        <f t="shared" si="3"/>
        <v>2081</v>
      </c>
    </row>
    <row r="40" spans="1:8" x14ac:dyDescent="0.25">
      <c r="A40" s="6" t="str" vm="2471">
        <f>CUBEMEMBER("walle RP2012",{"[Individus].[Sexe].&amp;[2]","[Individus].[Age quinquennal].[Age quinquennal 80].&amp;[9]"})</f>
        <v>45-49 ans</v>
      </c>
      <c r="B40" s="20" vm="2513">
        <f t="shared" si="3"/>
        <v>9123</v>
      </c>
      <c r="C40" s="20" vm="2695">
        <f t="shared" si="3"/>
        <v>199</v>
      </c>
      <c r="D40" s="20" vm="2629">
        <f t="shared" si="3"/>
        <v>1857</v>
      </c>
      <c r="E40" s="20" vm="2665">
        <f t="shared" si="3"/>
        <v>2410</v>
      </c>
      <c r="F40" s="20" vm="2675">
        <f t="shared" si="3"/>
        <v>2073</v>
      </c>
      <c r="G40" s="20" vm="2628">
        <f t="shared" si="3"/>
        <v>1074</v>
      </c>
      <c r="H40" s="21" vm="2692">
        <f t="shared" si="3"/>
        <v>1510</v>
      </c>
    </row>
    <row r="41" spans="1:8" x14ac:dyDescent="0.25">
      <c r="A41" s="6" t="str" vm="2478">
        <f>CUBEMEMBER("walle RP2012",{"[Individus].[Sexe].&amp;[2]","[Individus].[Age quinquennal].[Age quinquennal 80].&amp;[10]"})</f>
        <v>50-54 ans</v>
      </c>
      <c r="B41" s="20" vm="2573">
        <f t="shared" si="3"/>
        <v>7273</v>
      </c>
      <c r="C41" s="20" vm="2657">
        <f t="shared" si="3"/>
        <v>275</v>
      </c>
      <c r="D41" s="20" vm="2686">
        <f t="shared" si="3"/>
        <v>1871</v>
      </c>
      <c r="E41" s="20" vm="2649">
        <f t="shared" si="3"/>
        <v>1822</v>
      </c>
      <c r="F41" s="20" vm="2680">
        <f t="shared" si="3"/>
        <v>1443</v>
      </c>
      <c r="G41" s="20" vm="2700">
        <f t="shared" si="3"/>
        <v>753</v>
      </c>
      <c r="H41" s="21" vm="2677">
        <f t="shared" si="3"/>
        <v>1109</v>
      </c>
    </row>
    <row r="42" spans="1:8" x14ac:dyDescent="0.25">
      <c r="A42" s="6" t="str" vm="2481">
        <f>CUBEMEMBER("walle RP2012",{"[Individus].[Sexe].&amp;[2]","[Individus].[Age quinquennal].[Age quinquennal 80].&amp;[11]"})</f>
        <v>55-59 ans</v>
      </c>
      <c r="B42" s="20" vm="2501">
        <f t="shared" si="3"/>
        <v>6076</v>
      </c>
      <c r="C42" s="20" vm="2631">
        <f t="shared" si="3"/>
        <v>289</v>
      </c>
      <c r="D42" s="20" vm="2694">
        <f t="shared" si="3"/>
        <v>1888</v>
      </c>
      <c r="E42" s="20" vm="2622">
        <f t="shared" si="3"/>
        <v>1521</v>
      </c>
      <c r="F42" s="20" vm="2674">
        <f t="shared" si="3"/>
        <v>1067</v>
      </c>
      <c r="G42" s="20" vm="2699">
        <f t="shared" si="3"/>
        <v>517</v>
      </c>
      <c r="H42" s="21" vm="2697">
        <f t="shared" si="3"/>
        <v>794</v>
      </c>
    </row>
    <row r="43" spans="1:8" x14ac:dyDescent="0.25">
      <c r="A43" s="6" t="str" vm="2483">
        <f>CUBEMEMBER("walle RP2012",{"[Individus].[Sexe].&amp;[2]","[Individus].[Age quinquennal].[Age quinquennal 80].&amp;[12]"})</f>
        <v>60-64 ans</v>
      </c>
      <c r="B43" s="20" vm="2547">
        <f t="shared" si="3"/>
        <v>4399</v>
      </c>
      <c r="C43" s="20" vm="2704">
        <f t="shared" si="3"/>
        <v>320</v>
      </c>
      <c r="D43" s="20" vm="2703">
        <f t="shared" si="3"/>
        <v>1603</v>
      </c>
      <c r="E43" s="20" vm="2684">
        <f t="shared" si="3"/>
        <v>1101</v>
      </c>
      <c r="F43" s="20" vm="2689">
        <f t="shared" si="3"/>
        <v>583</v>
      </c>
      <c r="G43" s="20" vm="2658">
        <f t="shared" si="3"/>
        <v>269</v>
      </c>
      <c r="H43" s="21" vm="2650">
        <f t="shared" si="3"/>
        <v>523</v>
      </c>
    </row>
    <row r="44" spans="1:8" x14ac:dyDescent="0.25">
      <c r="A44" s="6" t="str" vm="2470">
        <f>CUBEMEMBER("walle RP2012",{"[Individus].[Sexe].&amp;[2]","[Individus].[Age quinquennal].[Age quinquennal 80].&amp;[13]"})</f>
        <v>65-69 ans</v>
      </c>
      <c r="B44" s="20" vm="2492">
        <f t="shared" si="3"/>
        <v>3340</v>
      </c>
      <c r="C44" s="20" vm="2662">
        <f t="shared" si="3"/>
        <v>338</v>
      </c>
      <c r="D44" s="20" vm="2672">
        <f t="shared" si="3"/>
        <v>1623</v>
      </c>
      <c r="E44" s="20" vm="2639">
        <f t="shared" si="3"/>
        <v>612</v>
      </c>
      <c r="F44" s="20" vm="2667">
        <f t="shared" si="3"/>
        <v>304</v>
      </c>
      <c r="G44" s="20" vm="2625">
        <f t="shared" si="3"/>
        <v>167</v>
      </c>
      <c r="H44" s="21" vm="2670">
        <f t="shared" si="3"/>
        <v>296</v>
      </c>
    </row>
    <row r="45" spans="1:8" x14ac:dyDescent="0.25">
      <c r="A45" s="6" t="str" vm="2477">
        <f>CUBEMEMBER("walle RP2012",{"[Individus].[Sexe].&amp;[2]","[Individus].[Age quinquennal].[Age quinquennal 80].&amp;[14]"})</f>
        <v>70-74 ans</v>
      </c>
      <c r="B45" s="20" vm="2606">
        <f t="shared" si="3"/>
        <v>2494</v>
      </c>
      <c r="C45" s="20" vm="2656">
        <f t="shared" si="3"/>
        <v>428</v>
      </c>
      <c r="D45" s="20" vm="2621">
        <f t="shared" si="3"/>
        <v>1293</v>
      </c>
      <c r="E45" s="20" vm="2702">
        <f t="shared" si="3"/>
        <v>406</v>
      </c>
      <c r="F45" s="20" vm="2687">
        <f t="shared" si="3"/>
        <v>152</v>
      </c>
      <c r="G45" s="20" vm="2623">
        <f t="shared" si="3"/>
        <v>77</v>
      </c>
      <c r="H45" s="21" vm="2627">
        <f t="shared" si="3"/>
        <v>138</v>
      </c>
    </row>
    <row r="46" spans="1:8" x14ac:dyDescent="0.25">
      <c r="A46" s="6" t="str" vm="2473">
        <f>CUBEMEMBER("walle RP2012",{"[Individus].[Sexe].&amp;[2]","[Individus].[Age quinquennal].[Age quinquennal 80].&amp;[15]"})</f>
        <v>75-79 ans</v>
      </c>
      <c r="B46" s="20" vm="2595">
        <f t="shared" si="3"/>
        <v>1767</v>
      </c>
      <c r="C46" s="20" vm="2632">
        <f t="shared" si="3"/>
        <v>408</v>
      </c>
      <c r="D46" s="20" vm="2693">
        <f t="shared" si="3"/>
        <v>929</v>
      </c>
      <c r="E46" s="20" vm="2652">
        <f t="shared" si="3"/>
        <v>242</v>
      </c>
      <c r="F46" s="20" vm="2645">
        <f t="shared" si="3"/>
        <v>84</v>
      </c>
      <c r="G46" s="20" vm="2638">
        <f t="shared" si="3"/>
        <v>37</v>
      </c>
      <c r="H46" s="21" vm="2668">
        <f t="shared" si="3"/>
        <v>67</v>
      </c>
    </row>
    <row r="47" spans="1:8" x14ac:dyDescent="0.25">
      <c r="A47" s="12" t="str" vm="2475">
        <f>CUBEMEMBER("walle RP2012",{"[Individus].[Sexe].&amp;[2]","[Individus].[Age quinquennal].[Age quinquennal 80].&amp;[16]"})</f>
        <v>80 ans et plus</v>
      </c>
      <c r="B47" s="22" vm="2485">
        <f t="shared" si="3"/>
        <v>1655</v>
      </c>
      <c r="C47" s="22" vm="2685">
        <f t="shared" si="3"/>
        <v>515</v>
      </c>
      <c r="D47" s="22" vm="2696">
        <f t="shared" si="3"/>
        <v>802</v>
      </c>
      <c r="E47" s="22" vm="2630">
        <f t="shared" si="3"/>
        <v>190</v>
      </c>
      <c r="F47" s="22" vm="2641">
        <f t="shared" si="3"/>
        <v>74</v>
      </c>
      <c r="G47" s="22" vm="2669">
        <f t="shared" si="3"/>
        <v>35</v>
      </c>
      <c r="H47" s="23" vm="2654">
        <f t="shared" si="3"/>
        <v>39</v>
      </c>
    </row>
    <row r="48" spans="1:8" x14ac:dyDescent="0.25">
      <c r="A48" s="24"/>
      <c r="B48" s="25"/>
      <c r="C48" s="25"/>
      <c r="D48" s="25"/>
      <c r="E48" s="25"/>
      <c r="F48" s="25"/>
      <c r="G48" s="14"/>
      <c r="H48" s="10" t="s">
        <v>2</v>
      </c>
    </row>
    <row r="49" spans="1:8" x14ac:dyDescent="0.25">
      <c r="A49" s="24"/>
      <c r="B49" s="25"/>
      <c r="C49" s="25"/>
      <c r="D49" s="25"/>
      <c r="E49" s="25"/>
      <c r="F49" s="25"/>
      <c r="G49" s="14"/>
      <c r="H49" s="14"/>
    </row>
  </sheetData>
  <mergeCells count="1">
    <mergeCell ref="A1:H1"/>
  </mergeCells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zoomScaleNormal="100" workbookViewId="0">
      <selection sqref="A1:H1"/>
    </sheetView>
  </sheetViews>
  <sheetFormatPr baseColWidth="10" defaultRowHeight="15" x14ac:dyDescent="0.25"/>
  <cols>
    <col min="1" max="1" width="15" customWidth="1"/>
    <col min="2" max="2" width="8.7109375" customWidth="1"/>
    <col min="3" max="3" width="8.42578125" customWidth="1"/>
    <col min="4" max="4" width="7.7109375" customWidth="1"/>
    <col min="5" max="5" width="7.140625" customWidth="1"/>
    <col min="6" max="6" width="7.28515625" customWidth="1"/>
    <col min="7" max="7" width="6.140625" customWidth="1"/>
    <col min="8" max="8" width="11.85546875" customWidth="1"/>
    <col min="9" max="9" width="12.5703125" bestFit="1" customWidth="1"/>
  </cols>
  <sheetData>
    <row r="1" spans="1:8" ht="43.5" customHeight="1" x14ac:dyDescent="0.25">
      <c r="A1" s="54" t="s">
        <v>9</v>
      </c>
      <c r="B1" s="54"/>
      <c r="C1" s="54"/>
      <c r="D1" s="54"/>
      <c r="E1" s="54"/>
      <c r="F1" s="54"/>
      <c r="G1" s="54"/>
      <c r="H1" s="54"/>
    </row>
    <row r="2" spans="1:8" ht="41.25" customHeight="1" x14ac:dyDescent="0.25">
      <c r="A2" s="2" t="str" vm="8">
        <f>CUBEMEMBER("walle RP2012","[Measures].[Individus de 15 ans et plus]","Subdivision et âge")</f>
        <v>Subdivision et âge</v>
      </c>
      <c r="B2" s="15" t="str" vm="1">
        <f>CUBEMEMBER("walle RP2012","[Individus].[Dernier Diplôme Obtenu].[All]","Ensemble")</f>
        <v>Ensemble</v>
      </c>
      <c r="C2" s="15" t="str" vm="29">
        <f>CUBEMEMBER("walle RP2012","[Individus].[Niveau études].&amp;[1]")</f>
        <v>Aucune scolarité</v>
      </c>
      <c r="D2" s="15" t="str" vm="31">
        <f>CUBEMEMBER("walle RP2012","[Individus].[Niveau études].&amp;[2]")</f>
        <v>Ecole primaire</v>
      </c>
      <c r="E2" s="15" t="str" vm="32">
        <f>CUBEMEMBER("walle RP2012","[Individus].[Niveau études].&amp;[3]")</f>
        <v>Collège</v>
      </c>
      <c r="F2" s="15" t="str" vm="33">
        <f>CUBEMEMBER("walle RP2012","[Individus].[Niveau études].&amp;[4]")</f>
        <v>CAP-BEP</v>
      </c>
      <c r="G2" s="15" t="str" vm="28">
        <f>CUBEMEMBER("walle RP2012","[Individus].[Niveau études].&amp;[5]")</f>
        <v>Lycée</v>
      </c>
      <c r="H2" s="16" t="str" vm="30">
        <f>CUBEMEMBER("walle RP2012","[Individus].[Niveau études].&amp;[6]")</f>
        <v>Etudes supérieures (facultés, IUT..).</v>
      </c>
    </row>
    <row r="3" spans="1:8" x14ac:dyDescent="0.25">
      <c r="A3" s="17" t="str" vm="44">
        <f>CUBEMEMBER("walle RP2012","[Individus].[Age quinquennal].[All]","Ensemble")</f>
        <v>Ensemble</v>
      </c>
      <c r="B3" s="18" vm="92">
        <f t="shared" ref="B3:H11" si="0">CUBEVALUE("walle RP2012",$A$2,$A3,B$2)</f>
        <v>202825</v>
      </c>
      <c r="C3" s="18" vm="1780">
        <f t="shared" si="0"/>
        <v>7386</v>
      </c>
      <c r="D3" s="18" vm="1781">
        <f t="shared" si="0"/>
        <v>35024</v>
      </c>
      <c r="E3" s="18" vm="1782">
        <f t="shared" si="0"/>
        <v>50412</v>
      </c>
      <c r="F3" s="18" vm="1783">
        <f t="shared" si="0"/>
        <v>39378</v>
      </c>
      <c r="G3" s="18" vm="1784">
        <f t="shared" si="0"/>
        <v>34557</v>
      </c>
      <c r="H3" s="19" vm="1785">
        <f t="shared" si="0"/>
        <v>36068</v>
      </c>
    </row>
    <row r="4" spans="1:8" x14ac:dyDescent="0.25">
      <c r="A4" s="6" t="str" vm="191">
        <f>CUBEMEMBER("walle RP2012","[Individus].[Age décennal].[Age décennal 80].&amp;[1]")</f>
        <v>10-19 ans</v>
      </c>
      <c r="B4" s="20" vm="203">
        <f t="shared" si="0"/>
        <v>23048</v>
      </c>
      <c r="C4" s="20" vm="1870">
        <f t="shared" si="0"/>
        <v>143</v>
      </c>
      <c r="D4" s="20" vm="1871">
        <f t="shared" si="0"/>
        <v>596</v>
      </c>
      <c r="E4" s="20" vm="1872">
        <f t="shared" si="0"/>
        <v>7740</v>
      </c>
      <c r="F4" s="20" vm="1873">
        <f t="shared" si="0"/>
        <v>3862</v>
      </c>
      <c r="G4" s="20" vm="1874">
        <f t="shared" si="0"/>
        <v>8849</v>
      </c>
      <c r="H4" s="21" vm="1875">
        <f t="shared" si="0"/>
        <v>1858</v>
      </c>
    </row>
    <row r="5" spans="1:8" x14ac:dyDescent="0.25">
      <c r="A5" s="6" t="str" vm="193">
        <f>CUBEMEMBER("walle RP2012","[Individus].[Age décennal].[Age décennal 80].&amp;[2]")</f>
        <v>20-29 ans</v>
      </c>
      <c r="B5" s="20" vm="237">
        <f t="shared" si="0"/>
        <v>45164</v>
      </c>
      <c r="C5" s="20" vm="1876">
        <f t="shared" si="0"/>
        <v>489</v>
      </c>
      <c r="D5" s="20" vm="1877">
        <f t="shared" si="0"/>
        <v>2109</v>
      </c>
      <c r="E5" s="20" vm="1878">
        <f t="shared" si="0"/>
        <v>11504</v>
      </c>
      <c r="F5" s="20" vm="1879">
        <f t="shared" si="0"/>
        <v>10398</v>
      </c>
      <c r="G5" s="20" vm="1880">
        <f t="shared" si="0"/>
        <v>10217</v>
      </c>
      <c r="H5" s="21" vm="1881">
        <f t="shared" si="0"/>
        <v>10447</v>
      </c>
    </row>
    <row r="6" spans="1:8" x14ac:dyDescent="0.25">
      <c r="A6" s="6" t="str" vm="195">
        <f>CUBEMEMBER("walle RP2012","[Individus].[Age décennal].[Age décennal 80].&amp;[3]")</f>
        <v>30-39 ans</v>
      </c>
      <c r="B6" s="20" vm="255">
        <f t="shared" si="0"/>
        <v>40010</v>
      </c>
      <c r="C6" s="20" vm="1882">
        <f t="shared" si="0"/>
        <v>661</v>
      </c>
      <c r="D6" s="20" vm="1883">
        <f t="shared" si="0"/>
        <v>4130</v>
      </c>
      <c r="E6" s="20" vm="1884">
        <f t="shared" si="0"/>
        <v>9991</v>
      </c>
      <c r="F6" s="20" vm="1885">
        <f t="shared" si="0"/>
        <v>8848</v>
      </c>
      <c r="G6" s="20" vm="1886">
        <f t="shared" si="0"/>
        <v>7116</v>
      </c>
      <c r="H6" s="21" vm="1887">
        <f t="shared" si="0"/>
        <v>9264</v>
      </c>
    </row>
    <row r="7" spans="1:8" x14ac:dyDescent="0.25">
      <c r="A7" s="6" t="str" vm="197">
        <f>CUBEMEMBER("walle RP2012","[Individus].[Age décennal].[Age décennal 80].&amp;[4]")</f>
        <v>40-49 ans</v>
      </c>
      <c r="B7" s="20" vm="241">
        <f t="shared" si="0"/>
        <v>39487</v>
      </c>
      <c r="C7" s="20" vm="1888">
        <f t="shared" si="0"/>
        <v>1010</v>
      </c>
      <c r="D7" s="20" vm="1889">
        <f t="shared" si="0"/>
        <v>7997</v>
      </c>
      <c r="E7" s="20" vm="1890">
        <f t="shared" si="0"/>
        <v>10252</v>
      </c>
      <c r="F7" s="20" vm="1891">
        <f t="shared" si="0"/>
        <v>8563</v>
      </c>
      <c r="G7" s="20" vm="1892">
        <f t="shared" si="0"/>
        <v>4468</v>
      </c>
      <c r="H7" s="21" vm="1893">
        <f t="shared" si="0"/>
        <v>7197</v>
      </c>
    </row>
    <row r="8" spans="1:8" x14ac:dyDescent="0.25">
      <c r="A8" s="6" t="str" vm="190">
        <f>CUBEMEMBER("walle RP2012","[Individus].[Age décennal].[Age décennal 80].&amp;[5]")</f>
        <v>50-59 ans</v>
      </c>
      <c r="B8" s="20" vm="199">
        <f t="shared" si="0"/>
        <v>27981</v>
      </c>
      <c r="C8" s="20" vm="1894">
        <f t="shared" si="0"/>
        <v>1341</v>
      </c>
      <c r="D8" s="20" vm="1895">
        <f t="shared" si="0"/>
        <v>8509</v>
      </c>
      <c r="E8" s="20" vm="1896">
        <f t="shared" si="0"/>
        <v>6247</v>
      </c>
      <c r="F8" s="20" vm="1897">
        <f t="shared" si="0"/>
        <v>5083</v>
      </c>
      <c r="G8" s="20" vm="1898">
        <f t="shared" si="0"/>
        <v>2571</v>
      </c>
      <c r="H8" s="21" vm="1899">
        <f t="shared" si="0"/>
        <v>4230</v>
      </c>
    </row>
    <row r="9" spans="1:8" x14ac:dyDescent="0.25">
      <c r="A9" s="6" t="str" vm="192">
        <f>CUBEMEMBER("walle RP2012","[Individus].[Age décennal].[Age décennal 80].&amp;[6]")</f>
        <v>60-69 ans</v>
      </c>
      <c r="B9" s="20" vm="245">
        <f t="shared" si="0"/>
        <v>15947</v>
      </c>
      <c r="C9" s="20" vm="1900">
        <f t="shared" si="0"/>
        <v>1365</v>
      </c>
      <c r="D9" s="20" vm="1901">
        <f t="shared" si="0"/>
        <v>6303</v>
      </c>
      <c r="E9" s="20" vm="1902">
        <f t="shared" si="0"/>
        <v>3114</v>
      </c>
      <c r="F9" s="20" vm="1903">
        <f t="shared" si="0"/>
        <v>1953</v>
      </c>
      <c r="G9" s="20" vm="1904">
        <f t="shared" si="0"/>
        <v>986</v>
      </c>
      <c r="H9" s="21" vm="1905">
        <f t="shared" si="0"/>
        <v>2226</v>
      </c>
    </row>
    <row r="10" spans="1:8" x14ac:dyDescent="0.25">
      <c r="A10" s="6" t="str" vm="194">
        <f>CUBEMEMBER("walle RP2012","[Individus].[Age décennal].[Age décennal 80].&amp;[7]")</f>
        <v>70-79 ans</v>
      </c>
      <c r="B10" s="20" vm="252">
        <f t="shared" si="0"/>
        <v>8355</v>
      </c>
      <c r="C10" s="20" vm="1906">
        <f t="shared" si="0"/>
        <v>1553</v>
      </c>
      <c r="D10" s="20" vm="1907">
        <f t="shared" si="0"/>
        <v>4079</v>
      </c>
      <c r="E10" s="20" vm="1908">
        <f t="shared" si="0"/>
        <v>1230</v>
      </c>
      <c r="F10" s="20" vm="1909">
        <f t="shared" si="0"/>
        <v>538</v>
      </c>
      <c r="G10" s="20" vm="1910">
        <f t="shared" si="0"/>
        <v>275</v>
      </c>
      <c r="H10" s="21" vm="1911">
        <f t="shared" si="0"/>
        <v>680</v>
      </c>
    </row>
    <row r="11" spans="1:8" x14ac:dyDescent="0.25">
      <c r="A11" s="6" t="str" vm="196">
        <f>CUBEMEMBER("walle RP2012","[Individus].[Age décennal].[Age décennal 80].&amp;[8]")</f>
        <v>80 ans et plus</v>
      </c>
      <c r="B11" s="20" vm="249">
        <f t="shared" si="0"/>
        <v>2833</v>
      </c>
      <c r="C11" s="20" vm="1912">
        <f t="shared" si="0"/>
        <v>824</v>
      </c>
      <c r="D11" s="20" vm="1913">
        <f t="shared" si="0"/>
        <v>1301</v>
      </c>
      <c r="E11" s="20" vm="1914">
        <f t="shared" si="0"/>
        <v>334</v>
      </c>
      <c r="F11" s="20" vm="1915">
        <f t="shared" si="0"/>
        <v>133</v>
      </c>
      <c r="G11" s="20" vm="1916">
        <f t="shared" si="0"/>
        <v>75</v>
      </c>
      <c r="H11" s="21" vm="1917">
        <f t="shared" si="0"/>
        <v>166</v>
      </c>
    </row>
    <row r="12" spans="1:8" x14ac:dyDescent="0.25">
      <c r="A12" s="17" t="str" vm="311">
        <f>CUBEMEMBER("walle RP2012","[Geographie].[Subdivision].&amp;[1]")</f>
        <v>Iles Du Vent</v>
      </c>
      <c r="B12" s="18" vm="514">
        <f t="shared" ref="B12:B56" si="1">CUBEVALUE("walle RP2012",$A$2,$A12,B$2)</f>
        <v>152789</v>
      </c>
      <c r="C12" s="18" vm="1514">
        <f t="shared" ref="C12:H13" si="2">CUBEVALUE("walle RP2012",$A$2,$A12,C$2)</f>
        <v>5130</v>
      </c>
      <c r="D12" s="18" vm="1543">
        <f t="shared" si="2"/>
        <v>23620</v>
      </c>
      <c r="E12" s="18" vm="1521">
        <f t="shared" si="2"/>
        <v>35872</v>
      </c>
      <c r="F12" s="18" vm="1482">
        <f t="shared" si="2"/>
        <v>28673</v>
      </c>
      <c r="G12" s="18" vm="1520">
        <f t="shared" si="2"/>
        <v>27882</v>
      </c>
      <c r="H12" s="19" vm="1544">
        <f t="shared" si="2"/>
        <v>31612</v>
      </c>
    </row>
    <row r="13" spans="1:8" x14ac:dyDescent="0.25">
      <c r="A13" s="6" t="str" vm="288">
        <f>CUBEMEMBER("walle RP2012",{"[Geographie].[Subdivision].&amp;[1]","[Individus].[Age décennal].[Age décennal 80].&amp;[1]"})</f>
        <v>10-19 ans</v>
      </c>
      <c r="B13" s="20" vm="406">
        <f t="shared" si="1"/>
        <v>17247</v>
      </c>
      <c r="C13" s="20" vm="1918">
        <f t="shared" si="2"/>
        <v>104</v>
      </c>
      <c r="D13" s="20" vm="1919">
        <f t="shared" si="2"/>
        <v>376</v>
      </c>
      <c r="E13" s="20" vm="1920">
        <f t="shared" si="2"/>
        <v>5433</v>
      </c>
      <c r="F13" s="20" vm="1921">
        <f t="shared" si="2"/>
        <v>2540</v>
      </c>
      <c r="G13" s="20" vm="1922">
        <f t="shared" si="2"/>
        <v>7064</v>
      </c>
      <c r="H13" s="21" vm="1923">
        <f t="shared" si="2"/>
        <v>1730</v>
      </c>
    </row>
    <row r="14" spans="1:8" x14ac:dyDescent="0.25">
      <c r="A14" s="6" t="str" vm="296">
        <f>CUBEMEMBER("walle RP2012",{"[Geographie].[Subdivision].&amp;[1]","[Individus].[Age décennal].[Age décennal 80].&amp;[2]"})</f>
        <v>20-29 ans</v>
      </c>
      <c r="B14" s="20" vm="516">
        <f t="shared" si="1"/>
        <v>33882</v>
      </c>
      <c r="C14" s="20" vm="1924">
        <f t="shared" ref="C14:H22" si="3">CUBEVALUE("walle RP2012",$A$2,$A14,C$2)</f>
        <v>358</v>
      </c>
      <c r="D14" s="20" vm="1925">
        <f t="shared" si="3"/>
        <v>1350</v>
      </c>
      <c r="E14" s="20" vm="1926">
        <f t="shared" si="3"/>
        <v>7879</v>
      </c>
      <c r="F14" s="20" vm="1927">
        <f t="shared" si="3"/>
        <v>7071</v>
      </c>
      <c r="G14" s="20" vm="1928">
        <f t="shared" si="3"/>
        <v>8072</v>
      </c>
      <c r="H14" s="21" vm="1929">
        <f t="shared" si="3"/>
        <v>9152</v>
      </c>
    </row>
    <row r="15" spans="1:8" x14ac:dyDescent="0.25">
      <c r="A15" s="6" t="str" vm="277">
        <f>CUBEMEMBER("walle RP2012",{"[Geographie].[Subdivision].&amp;[1]","[Individus].[Age décennal].[Age décennal 80].&amp;[3]"})</f>
        <v>30-39 ans</v>
      </c>
      <c r="B15" s="20" vm="410">
        <f t="shared" si="1"/>
        <v>30271</v>
      </c>
      <c r="C15" s="20" vm="1930">
        <f t="shared" si="3"/>
        <v>464</v>
      </c>
      <c r="D15" s="20" vm="1931">
        <f t="shared" si="3"/>
        <v>2629</v>
      </c>
      <c r="E15" s="20" vm="1932">
        <f t="shared" si="3"/>
        <v>6811</v>
      </c>
      <c r="F15" s="20" vm="1933">
        <f t="shared" si="3"/>
        <v>6454</v>
      </c>
      <c r="G15" s="20" vm="1934">
        <f t="shared" si="3"/>
        <v>5819</v>
      </c>
      <c r="H15" s="21" vm="1935">
        <f t="shared" si="3"/>
        <v>8094</v>
      </c>
    </row>
    <row r="16" spans="1:8" x14ac:dyDescent="0.25">
      <c r="A16" s="6" t="str" vm="314">
        <f>CUBEMEMBER("walle RP2012",{"[Geographie].[Subdivision].&amp;[1]","[Individus].[Age décennal].[Age décennal 80].&amp;[4]"})</f>
        <v>40-49 ans</v>
      </c>
      <c r="B16" s="20" vm="518">
        <f t="shared" si="1"/>
        <v>29947</v>
      </c>
      <c r="C16" s="20" vm="1936">
        <f t="shared" si="3"/>
        <v>717</v>
      </c>
      <c r="D16" s="20" vm="1937">
        <f t="shared" si="3"/>
        <v>5447</v>
      </c>
      <c r="E16" s="20" vm="1938">
        <f t="shared" si="3"/>
        <v>7308</v>
      </c>
      <c r="F16" s="20" vm="1939">
        <f t="shared" si="3"/>
        <v>6477</v>
      </c>
      <c r="G16" s="20" vm="1940">
        <f t="shared" si="3"/>
        <v>3686</v>
      </c>
      <c r="H16" s="21" vm="1941">
        <f t="shared" si="3"/>
        <v>6312</v>
      </c>
    </row>
    <row r="17" spans="1:8" x14ac:dyDescent="0.25">
      <c r="A17" s="6" t="str" vm="287">
        <f>CUBEMEMBER("walle RP2012",{"[Geographie].[Subdivision].&amp;[1]","[Individus].[Age décennal].[Age décennal 80].&amp;[5]"})</f>
        <v>50-59 ans</v>
      </c>
      <c r="B17" s="20" vm="414">
        <f t="shared" si="1"/>
        <v>21268</v>
      </c>
      <c r="C17" s="20" vm="1942">
        <f t="shared" si="3"/>
        <v>969</v>
      </c>
      <c r="D17" s="20" vm="1943">
        <f t="shared" si="3"/>
        <v>5825</v>
      </c>
      <c r="E17" s="20" vm="1944">
        <f t="shared" si="3"/>
        <v>4680</v>
      </c>
      <c r="F17" s="20" vm="1945">
        <f t="shared" si="3"/>
        <v>4006</v>
      </c>
      <c r="G17" s="20" vm="1946">
        <f t="shared" si="3"/>
        <v>2125</v>
      </c>
      <c r="H17" s="21" vm="1947">
        <f t="shared" si="3"/>
        <v>3663</v>
      </c>
    </row>
    <row r="18" spans="1:8" x14ac:dyDescent="0.25">
      <c r="A18" s="6" t="str" vm="295">
        <f>CUBEMEMBER("walle RP2012",{"[Geographie].[Subdivision].&amp;[1]","[Individus].[Age décennal].[Age décennal 80].&amp;[6]"})</f>
        <v>60-69 ans</v>
      </c>
      <c r="B18" s="20" vm="520">
        <f t="shared" si="1"/>
        <v>11947</v>
      </c>
      <c r="C18" s="20" vm="1948">
        <f t="shared" si="3"/>
        <v>916</v>
      </c>
      <c r="D18" s="20" vm="1949">
        <f t="shared" si="3"/>
        <v>4283</v>
      </c>
      <c r="E18" s="20" vm="1950">
        <f t="shared" si="3"/>
        <v>2468</v>
      </c>
      <c r="F18" s="20" vm="1951">
        <f t="shared" si="3"/>
        <v>1564</v>
      </c>
      <c r="G18" s="20" vm="1952">
        <f t="shared" si="3"/>
        <v>801</v>
      </c>
      <c r="H18" s="21" vm="1953">
        <f t="shared" si="3"/>
        <v>1915</v>
      </c>
    </row>
    <row r="19" spans="1:8" x14ac:dyDescent="0.25">
      <c r="A19" s="6" t="str" vm="302">
        <f>CUBEMEMBER("walle RP2012",{"[Geographie].[Subdivision].&amp;[1]","[Individus].[Age décennal].[Age décennal 80].&amp;[7]"})</f>
        <v>70-79 ans</v>
      </c>
      <c r="B19" s="20" vm="418">
        <f t="shared" si="1"/>
        <v>6069</v>
      </c>
      <c r="C19" s="20" vm="1954">
        <f t="shared" si="3"/>
        <v>1007</v>
      </c>
      <c r="D19" s="20" vm="1955">
        <f t="shared" si="3"/>
        <v>2784</v>
      </c>
      <c r="E19" s="20" vm="1956">
        <f t="shared" si="3"/>
        <v>997</v>
      </c>
      <c r="F19" s="20" vm="1957">
        <f t="shared" si="3"/>
        <v>441</v>
      </c>
      <c r="G19" s="20" vm="1958">
        <f t="shared" si="3"/>
        <v>244</v>
      </c>
      <c r="H19" s="21" vm="1959">
        <f t="shared" si="3"/>
        <v>596</v>
      </c>
    </row>
    <row r="20" spans="1:8" x14ac:dyDescent="0.25">
      <c r="A20" s="6" t="str" vm="305">
        <f>CUBEMEMBER("walle RP2012",{"[Geographie].[Subdivision].&amp;[1]","[Individus].[Age décennal].[Age décennal 80].&amp;[8]"})</f>
        <v>80 ans et plus</v>
      </c>
      <c r="B20" s="20" vm="522">
        <f t="shared" si="1"/>
        <v>2158</v>
      </c>
      <c r="C20" s="20" vm="1960">
        <f t="shared" si="3"/>
        <v>595</v>
      </c>
      <c r="D20" s="20" vm="1961">
        <f t="shared" si="3"/>
        <v>926</v>
      </c>
      <c r="E20" s="20" vm="1962">
        <f t="shared" si="3"/>
        <v>296</v>
      </c>
      <c r="F20" s="20" vm="1963">
        <f t="shared" si="3"/>
        <v>120</v>
      </c>
      <c r="G20" s="20" vm="1964">
        <f t="shared" si="3"/>
        <v>71</v>
      </c>
      <c r="H20" s="21" vm="1965">
        <f t="shared" si="3"/>
        <v>150</v>
      </c>
    </row>
    <row r="21" spans="1:8" x14ac:dyDescent="0.25">
      <c r="A21" s="17" t="str" vm="286">
        <f>CUBEMEMBER("walle RP2012","[Geographie].[Subdivision].&amp;[2]")</f>
        <v>Iles Sous-Le-Vent</v>
      </c>
      <c r="B21" s="18" vm="422">
        <f t="shared" si="1"/>
        <v>25908</v>
      </c>
      <c r="C21" s="18" vm="1679">
        <f t="shared" si="3"/>
        <v>1051</v>
      </c>
      <c r="D21" s="18" vm="1654">
        <f t="shared" si="3"/>
        <v>5544</v>
      </c>
      <c r="E21" s="18" vm="1516">
        <f t="shared" si="3"/>
        <v>6839</v>
      </c>
      <c r="F21" s="18" vm="1564">
        <f t="shared" si="3"/>
        <v>6256</v>
      </c>
      <c r="G21" s="18" vm="1537">
        <f t="shared" si="3"/>
        <v>3634</v>
      </c>
      <c r="H21" s="19" vm="1745">
        <f t="shared" si="3"/>
        <v>2584</v>
      </c>
    </row>
    <row r="22" spans="1:8" x14ac:dyDescent="0.25">
      <c r="A22" s="6" t="str" vm="272">
        <f>CUBEMEMBER("walle RP2012",{"[Geographie].[Subdivision].&amp;[2]","[Individus].[Age décennal].[Age décennal 80].&amp;[1]"})</f>
        <v>10-19 ans</v>
      </c>
      <c r="B22" s="20" vm="336">
        <f t="shared" si="1"/>
        <v>3120</v>
      </c>
      <c r="C22" s="20" vm="1966">
        <f t="shared" si="3"/>
        <v>20</v>
      </c>
      <c r="D22" s="20" vm="1967">
        <f t="shared" si="3"/>
        <v>136</v>
      </c>
      <c r="E22" s="20" vm="1968">
        <f t="shared" si="3"/>
        <v>1142</v>
      </c>
      <c r="F22" s="20" vm="1969">
        <f t="shared" si="3"/>
        <v>797</v>
      </c>
      <c r="G22" s="20" vm="1970">
        <f t="shared" si="3"/>
        <v>946</v>
      </c>
      <c r="H22" s="21" vm="1971">
        <f t="shared" si="3"/>
        <v>79</v>
      </c>
    </row>
    <row r="23" spans="1:8" x14ac:dyDescent="0.25">
      <c r="A23" s="6" t="str" vm="276">
        <f>CUBEMEMBER("walle RP2012",{"[Geographie].[Subdivision].&amp;[2]","[Individus].[Age décennal].[Age décennal 80].&amp;[2]"})</f>
        <v>20-29 ans</v>
      </c>
      <c r="B23" s="20" vm="426">
        <f t="shared" si="1"/>
        <v>5510</v>
      </c>
      <c r="C23" s="20" vm="1972">
        <f t="shared" ref="C23:F42" si="4">CUBEVALUE("walle RP2012",$A$2,$A23,C$2)</f>
        <v>72</v>
      </c>
      <c r="D23" s="20" vm="1973">
        <f t="shared" si="4"/>
        <v>356</v>
      </c>
      <c r="E23" s="20" vm="1974">
        <f t="shared" si="4"/>
        <v>1561</v>
      </c>
      <c r="F23" s="20" vm="1975">
        <f t="shared" si="4"/>
        <v>1755</v>
      </c>
      <c r="G23" s="20" vm="1976">
        <f t="shared" ref="G23:H37" si="5">CUBEVALUE("walle RP2012",$A$2,$A23,G$2)</f>
        <v>1072</v>
      </c>
      <c r="H23" s="21" vm="1977">
        <f t="shared" si="5"/>
        <v>694</v>
      </c>
    </row>
    <row r="24" spans="1:8" x14ac:dyDescent="0.25">
      <c r="A24" s="6" t="str" vm="308">
        <f>CUBEMEMBER("walle RP2012",{"[Geographie].[Subdivision].&amp;[2]","[Individus].[Age décennal].[Age décennal 80].&amp;[3]"})</f>
        <v>30-39 ans</v>
      </c>
      <c r="B24" s="20" vm="660">
        <f t="shared" si="1"/>
        <v>4954</v>
      </c>
      <c r="C24" s="20" vm="1978">
        <f t="shared" si="4"/>
        <v>89</v>
      </c>
      <c r="D24" s="20" vm="1979">
        <f t="shared" si="4"/>
        <v>652</v>
      </c>
      <c r="E24" s="20" vm="1980">
        <f t="shared" si="4"/>
        <v>1489</v>
      </c>
      <c r="F24" s="20" vm="1981">
        <f t="shared" si="4"/>
        <v>1391</v>
      </c>
      <c r="G24" s="20" vm="1982">
        <f t="shared" si="5"/>
        <v>686</v>
      </c>
      <c r="H24" s="21" vm="1983">
        <f t="shared" si="5"/>
        <v>647</v>
      </c>
    </row>
    <row r="25" spans="1:8" x14ac:dyDescent="0.25">
      <c r="A25" s="6" t="str" vm="285">
        <f>CUBEMEMBER("walle RP2012",{"[Geographie].[Subdivision].&amp;[2]","[Individus].[Age décennal].[Age décennal 80].&amp;[4]"})</f>
        <v>40-49 ans</v>
      </c>
      <c r="B25" s="20" vm="430">
        <f t="shared" si="1"/>
        <v>5001</v>
      </c>
      <c r="C25" s="20" vm="1984">
        <f t="shared" si="4"/>
        <v>159</v>
      </c>
      <c r="D25" s="20" vm="1985">
        <f t="shared" si="4"/>
        <v>1093</v>
      </c>
      <c r="E25" s="20" vm="1986">
        <f t="shared" si="4"/>
        <v>1396</v>
      </c>
      <c r="F25" s="20" vm="1987">
        <f t="shared" si="4"/>
        <v>1312</v>
      </c>
      <c r="G25" s="20" vm="1988">
        <f t="shared" si="5"/>
        <v>472</v>
      </c>
      <c r="H25" s="21" vm="1989">
        <f t="shared" si="5"/>
        <v>569</v>
      </c>
    </row>
    <row r="26" spans="1:8" x14ac:dyDescent="0.25">
      <c r="A26" s="6" t="str" vm="294">
        <f>CUBEMEMBER("walle RP2012",{"[Geographie].[Subdivision].&amp;[2]","[Individus].[Age décennal].[Age décennal 80].&amp;[5]"})</f>
        <v>50-59 ans</v>
      </c>
      <c r="B26" s="20" vm="333">
        <f t="shared" si="1"/>
        <v>3460</v>
      </c>
      <c r="C26" s="20" vm="1990">
        <f t="shared" si="4"/>
        <v>189</v>
      </c>
      <c r="D26" s="20" vm="1991">
        <f t="shared" si="4"/>
        <v>1248</v>
      </c>
      <c r="E26" s="20" vm="1992">
        <f t="shared" si="4"/>
        <v>744</v>
      </c>
      <c r="F26" s="20" vm="1993">
        <f t="shared" si="4"/>
        <v>654</v>
      </c>
      <c r="G26" s="20" vm="1994">
        <f t="shared" si="5"/>
        <v>300</v>
      </c>
      <c r="H26" s="21" vm="1995">
        <f t="shared" si="5"/>
        <v>325</v>
      </c>
    </row>
    <row r="27" spans="1:8" x14ac:dyDescent="0.25">
      <c r="A27" s="6" t="str" vm="301">
        <f>CUBEMEMBER("walle RP2012",{"[Geographie].[Subdivision].&amp;[2]","[Individus].[Age décennal].[Age décennal 80].&amp;[6]"})</f>
        <v>60-69 ans</v>
      </c>
      <c r="B27" s="20" vm="434">
        <f t="shared" si="1"/>
        <v>2222</v>
      </c>
      <c r="C27" s="20" vm="1996">
        <f t="shared" si="4"/>
        <v>193</v>
      </c>
      <c r="D27" s="20" vm="1997">
        <f t="shared" si="4"/>
        <v>1058</v>
      </c>
      <c r="E27" s="20" vm="1998">
        <f t="shared" si="4"/>
        <v>358</v>
      </c>
      <c r="F27" s="20" vm="1999">
        <f t="shared" si="4"/>
        <v>264</v>
      </c>
      <c r="G27" s="20" vm="2000">
        <f t="shared" si="5"/>
        <v>140</v>
      </c>
      <c r="H27" s="21" vm="2001">
        <f t="shared" si="5"/>
        <v>209</v>
      </c>
    </row>
    <row r="28" spans="1:8" x14ac:dyDescent="0.25">
      <c r="A28" s="6" t="str" vm="310">
        <f>CUBEMEMBER("walle RP2012",{"[Geographie].[Subdivision].&amp;[2]","[Individus].[Age décennal].[Age décennal 80].&amp;[7]"})</f>
        <v>70-79 ans</v>
      </c>
      <c r="B28" s="20" vm="529">
        <f t="shared" si="1"/>
        <v>1239</v>
      </c>
      <c r="C28" s="20" vm="2002">
        <f t="shared" si="4"/>
        <v>213</v>
      </c>
      <c r="D28" s="20" vm="2003">
        <f t="shared" si="4"/>
        <v>758</v>
      </c>
      <c r="E28" s="20" vm="2004">
        <f t="shared" si="4"/>
        <v>130</v>
      </c>
      <c r="F28" s="20" vm="2005">
        <f t="shared" si="4"/>
        <v>72</v>
      </c>
      <c r="G28" s="20" vm="2006">
        <f t="shared" si="5"/>
        <v>15</v>
      </c>
      <c r="H28" s="21" vm="2007">
        <f t="shared" si="5"/>
        <v>51</v>
      </c>
    </row>
    <row r="29" spans="1:8" x14ac:dyDescent="0.25">
      <c r="A29" s="6" t="str" vm="284">
        <f>CUBEMEMBER("walle RP2012",{"[Geographie].[Subdivision].&amp;[2]","[Individus].[Age décennal].[Age décennal 80].&amp;[8]"})</f>
        <v>80 ans et plus</v>
      </c>
      <c r="B29" s="20" vm="438">
        <f t="shared" si="1"/>
        <v>402</v>
      </c>
      <c r="C29" s="20" vm="2008">
        <f t="shared" si="4"/>
        <v>116</v>
      </c>
      <c r="D29" s="20" vm="2009">
        <f t="shared" si="4"/>
        <v>243</v>
      </c>
      <c r="E29" s="20" vm="2010">
        <f t="shared" si="4"/>
        <v>19</v>
      </c>
      <c r="F29" s="20" vm="2011">
        <f t="shared" si="4"/>
        <v>11</v>
      </c>
      <c r="G29" s="20" vm="2012">
        <f t="shared" si="5"/>
        <v>3</v>
      </c>
      <c r="H29" s="21" vm="2013">
        <f t="shared" si="5"/>
        <v>10</v>
      </c>
    </row>
    <row r="30" spans="1:8" x14ac:dyDescent="0.25">
      <c r="A30" s="17" t="str" vm="293">
        <f>CUBEMEMBER("walle RP2012","[Geographie].[Subdivision].&amp;[3]")</f>
        <v>Marquises</v>
      </c>
      <c r="B30" s="18" vm="331">
        <f t="shared" si="1"/>
        <v>6732</v>
      </c>
      <c r="C30" s="18" vm="1542">
        <f t="shared" si="4"/>
        <v>333</v>
      </c>
      <c r="D30" s="18" vm="1660">
        <f t="shared" si="4"/>
        <v>1477</v>
      </c>
      <c r="E30" s="18" vm="1626">
        <f t="shared" si="4"/>
        <v>2031</v>
      </c>
      <c r="F30" s="18" vm="1576">
        <f t="shared" si="4"/>
        <v>1424</v>
      </c>
      <c r="G30" s="18" vm="1686">
        <f t="shared" si="5"/>
        <v>844</v>
      </c>
      <c r="H30" s="19" vm="1760">
        <f t="shared" si="5"/>
        <v>623</v>
      </c>
    </row>
    <row r="31" spans="1:8" x14ac:dyDescent="0.25">
      <c r="A31" s="6" t="str" vm="300">
        <f>CUBEMEMBER("walle RP2012",{"[Geographie].[Subdivision].&amp;[3]","[Individus].[Age décennal].[Age décennal 80].&amp;[1]"})</f>
        <v>10-19 ans</v>
      </c>
      <c r="B31" s="20" vm="442">
        <f t="shared" si="1"/>
        <v>753</v>
      </c>
      <c r="C31" s="20" vm="2014">
        <f t="shared" si="4"/>
        <v>4</v>
      </c>
      <c r="D31" s="20" vm="2015">
        <f t="shared" si="4"/>
        <v>19</v>
      </c>
      <c r="E31" s="20" vm="2016">
        <f t="shared" si="4"/>
        <v>321</v>
      </c>
      <c r="F31" s="20" vm="2017">
        <f t="shared" si="4"/>
        <v>165</v>
      </c>
      <c r="G31" s="20" vm="2018">
        <f t="shared" si="5"/>
        <v>232</v>
      </c>
      <c r="H31" s="21" vm="2019">
        <f t="shared" si="5"/>
        <v>12</v>
      </c>
    </row>
    <row r="32" spans="1:8" x14ac:dyDescent="0.25">
      <c r="A32" s="6" t="str" vm="313">
        <f>CUBEMEMBER("walle RP2012",{"[Geographie].[Subdivision].&amp;[3]","[Individus].[Age décennal].[Age décennal 80].&amp;[2]"})</f>
        <v>20-29 ans</v>
      </c>
      <c r="B32" s="20" vm="671">
        <f t="shared" si="1"/>
        <v>1521</v>
      </c>
      <c r="C32" s="20" vm="2020">
        <f t="shared" si="4"/>
        <v>13</v>
      </c>
      <c r="D32" s="20" vm="2021">
        <f t="shared" si="4"/>
        <v>76</v>
      </c>
      <c r="E32" s="20" vm="2022">
        <f t="shared" si="4"/>
        <v>408</v>
      </c>
      <c r="F32" s="20" vm="2023">
        <f t="shared" si="4"/>
        <v>505</v>
      </c>
      <c r="G32" s="20" vm="2024">
        <f t="shared" si="5"/>
        <v>323</v>
      </c>
      <c r="H32" s="21" vm="2025">
        <f t="shared" si="5"/>
        <v>196</v>
      </c>
    </row>
    <row r="33" spans="1:8" x14ac:dyDescent="0.25">
      <c r="A33" s="6" t="str" vm="283">
        <f>CUBEMEMBER("walle RP2012",{"[Geographie].[Subdivision].&amp;[3]","[Individus].[Age décennal].[Age décennal 80].&amp;[3]"})</f>
        <v>30-39 ans</v>
      </c>
      <c r="B33" s="20" vm="446">
        <f t="shared" si="1"/>
        <v>1299</v>
      </c>
      <c r="C33" s="20" vm="2026">
        <f t="shared" si="4"/>
        <v>16</v>
      </c>
      <c r="D33" s="20" vm="2027">
        <f t="shared" si="4"/>
        <v>146</v>
      </c>
      <c r="E33" s="20" vm="2028">
        <f t="shared" si="4"/>
        <v>456</v>
      </c>
      <c r="F33" s="20" vm="2029">
        <f t="shared" si="4"/>
        <v>331</v>
      </c>
      <c r="G33" s="20" vm="2030">
        <f t="shared" si="5"/>
        <v>171</v>
      </c>
      <c r="H33" s="21" vm="2031">
        <f t="shared" si="5"/>
        <v>179</v>
      </c>
    </row>
    <row r="34" spans="1:8" x14ac:dyDescent="0.25">
      <c r="A34" s="6" t="str" vm="292">
        <f>CUBEMEMBER("walle RP2012",{"[Geographie].[Subdivision].&amp;[3]","[Individus].[Age décennal].[Age décennal 80].&amp;[4]"})</f>
        <v>40-49 ans</v>
      </c>
      <c r="B34" s="20" vm="534">
        <f t="shared" si="1"/>
        <v>1298</v>
      </c>
      <c r="C34" s="20" vm="2032">
        <f t="shared" si="4"/>
        <v>19</v>
      </c>
      <c r="D34" s="20" vm="2033">
        <f t="shared" si="4"/>
        <v>348</v>
      </c>
      <c r="E34" s="20" vm="2034">
        <f t="shared" si="4"/>
        <v>497</v>
      </c>
      <c r="F34" s="20" vm="2035">
        <f t="shared" si="4"/>
        <v>248</v>
      </c>
      <c r="G34" s="20" vm="2036">
        <f t="shared" si="5"/>
        <v>76</v>
      </c>
      <c r="H34" s="21" vm="2037">
        <f t="shared" si="5"/>
        <v>110</v>
      </c>
    </row>
    <row r="35" spans="1:8" x14ac:dyDescent="0.25">
      <c r="A35" s="6" t="str" vm="275">
        <f>CUBEMEMBER("walle RP2012",{"[Geographie].[Subdivision].&amp;[3]","[Individus].[Age décennal].[Age décennal 80].&amp;[5]"})</f>
        <v>50-59 ans</v>
      </c>
      <c r="B35" s="20" vm="450">
        <f t="shared" si="1"/>
        <v>964</v>
      </c>
      <c r="C35" s="20" vm="2038">
        <f t="shared" si="4"/>
        <v>35</v>
      </c>
      <c r="D35" s="20" vm="2039">
        <f t="shared" si="4"/>
        <v>454</v>
      </c>
      <c r="E35" s="20" vm="2040">
        <f t="shared" si="4"/>
        <v>242</v>
      </c>
      <c r="F35" s="20" vm="2041">
        <f t="shared" si="4"/>
        <v>129</v>
      </c>
      <c r="G35" s="20" vm="2042">
        <f t="shared" si="5"/>
        <v>26</v>
      </c>
      <c r="H35" s="21" vm="2043">
        <f t="shared" si="5"/>
        <v>78</v>
      </c>
    </row>
    <row r="36" spans="1:8" x14ac:dyDescent="0.25">
      <c r="A36" s="6" t="str" vm="304">
        <f>CUBEMEMBER("walle RP2012",{"[Geographie].[Subdivision].&amp;[3]","[Individus].[Age décennal].[Age décennal 80].&amp;[6]"})</f>
        <v>60-69 ans</v>
      </c>
      <c r="B36" s="20" vm="649">
        <f t="shared" si="1"/>
        <v>516</v>
      </c>
      <c r="C36" s="20" vm="2044">
        <f t="shared" si="4"/>
        <v>78</v>
      </c>
      <c r="D36" s="20" vm="2045">
        <f t="shared" si="4"/>
        <v>272</v>
      </c>
      <c r="E36" s="20" vm="2046">
        <f t="shared" si="4"/>
        <v>81</v>
      </c>
      <c r="F36" s="20" vm="2047">
        <f t="shared" si="4"/>
        <v>34</v>
      </c>
      <c r="G36" s="20" vm="2048">
        <f t="shared" si="5"/>
        <v>12</v>
      </c>
      <c r="H36" s="21" vm="2049">
        <f t="shared" si="5"/>
        <v>39</v>
      </c>
    </row>
    <row r="37" spans="1:8" x14ac:dyDescent="0.25">
      <c r="A37" s="6" t="str" vm="282">
        <f>CUBEMEMBER("walle RP2012",{"[Geographie].[Subdivision].&amp;[3]","[Individus].[Age décennal].[Age décennal 80].&amp;[7]"})</f>
        <v>70-79 ans</v>
      </c>
      <c r="B37" s="20" vm="454">
        <f t="shared" si="1"/>
        <v>296</v>
      </c>
      <c r="C37" s="20" vm="2050">
        <f t="shared" si="4"/>
        <v>121</v>
      </c>
      <c r="D37" s="20" vm="2051">
        <f t="shared" si="4"/>
        <v>132</v>
      </c>
      <c r="E37" s="20" vm="2052">
        <f t="shared" si="4"/>
        <v>21</v>
      </c>
      <c r="F37" s="20" vm="2053">
        <f t="shared" si="4"/>
        <v>10</v>
      </c>
      <c r="G37" s="20" vm="2054">
        <f t="shared" si="5"/>
        <v>4</v>
      </c>
      <c r="H37" s="21" vm="2055">
        <f t="shared" si="5"/>
        <v>8</v>
      </c>
    </row>
    <row r="38" spans="1:8" x14ac:dyDescent="0.25">
      <c r="A38" s="6" t="str" vm="271">
        <f>CUBEMEMBER("walle RP2012",{"[Geographie].[Subdivision].&amp;[3]","[Individus].[Age décennal].[Age décennal 80].&amp;[8]"})</f>
        <v>80 ans et plus</v>
      </c>
      <c r="B38" s="20" vm="326">
        <f t="shared" si="1"/>
        <v>85</v>
      </c>
      <c r="C38" s="20" vm="2056">
        <f t="shared" si="4"/>
        <v>47</v>
      </c>
      <c r="D38" s="20" vm="2057">
        <f t="shared" si="4"/>
        <v>30</v>
      </c>
      <c r="E38" s="20" vm="2058">
        <f t="shared" si="4"/>
        <v>5</v>
      </c>
      <c r="F38" s="20" vm="2059">
        <f t="shared" si="4"/>
        <v>2</v>
      </c>
      <c r="G38" s="20" t="str" vm="2060">
        <f t="shared" ref="G38:H53" si="6">CUBEVALUE("walle RP2012",$A$2,$A38,G$2)</f>
        <v/>
      </c>
      <c r="H38" s="21" vm="2061">
        <f t="shared" si="6"/>
        <v>1</v>
      </c>
    </row>
    <row r="39" spans="1:8" x14ac:dyDescent="0.25">
      <c r="A39" s="17" t="str" vm="299">
        <f>CUBEMEMBER("walle RP2012","[Geographie].[Subdivision].&amp;[4]")</f>
        <v>Australes</v>
      </c>
      <c r="B39" s="18" vm="458">
        <f t="shared" si="1"/>
        <v>4969</v>
      </c>
      <c r="C39" s="18" vm="1740">
        <f t="shared" si="4"/>
        <v>262</v>
      </c>
      <c r="D39" s="18" vm="1631">
        <f t="shared" si="4"/>
        <v>1413</v>
      </c>
      <c r="E39" s="18" vm="1587">
        <f t="shared" si="4"/>
        <v>1501</v>
      </c>
      <c r="F39" s="18" vm="1696">
        <f t="shared" si="4"/>
        <v>703</v>
      </c>
      <c r="G39" s="18" vm="1666">
        <f t="shared" si="6"/>
        <v>701</v>
      </c>
      <c r="H39" s="19" vm="1748">
        <f t="shared" si="6"/>
        <v>389</v>
      </c>
    </row>
    <row r="40" spans="1:8" x14ac:dyDescent="0.25">
      <c r="A40" s="6" t="str" vm="307">
        <f>CUBEMEMBER("walle RP2012",{"[Geographie].[Subdivision].&amp;[4]","[Individus].[Age décennal].[Age décennal 80].&amp;[1]"})</f>
        <v>10-19 ans</v>
      </c>
      <c r="B40" s="20" vm="539">
        <f t="shared" si="1"/>
        <v>490</v>
      </c>
      <c r="C40" s="20" vm="2062">
        <f t="shared" si="4"/>
        <v>4</v>
      </c>
      <c r="D40" s="20" vm="2063">
        <f t="shared" si="4"/>
        <v>16</v>
      </c>
      <c r="E40" s="20" vm="2064">
        <f t="shared" si="4"/>
        <v>199</v>
      </c>
      <c r="F40" s="20" vm="2065">
        <f t="shared" si="4"/>
        <v>80</v>
      </c>
      <c r="G40" s="20" vm="2066">
        <f t="shared" si="6"/>
        <v>181</v>
      </c>
      <c r="H40" s="21" vm="2067">
        <f t="shared" si="6"/>
        <v>10</v>
      </c>
    </row>
    <row r="41" spans="1:8" x14ac:dyDescent="0.25">
      <c r="A41" s="6" t="str" vm="281">
        <f>CUBEMEMBER("walle RP2012",{"[Geographie].[Subdivision].&amp;[4]","[Individus].[Age décennal].[Age décennal 80].&amp;[2]"})</f>
        <v>20-29 ans</v>
      </c>
      <c r="B41" s="20" vm="462">
        <f t="shared" si="1"/>
        <v>1134</v>
      </c>
      <c r="C41" s="20" vm="2068">
        <f t="shared" si="4"/>
        <v>6</v>
      </c>
      <c r="D41" s="20" vm="2069">
        <f t="shared" si="4"/>
        <v>86</v>
      </c>
      <c r="E41" s="20" vm="2070">
        <f t="shared" si="4"/>
        <v>423</v>
      </c>
      <c r="F41" s="20" vm="2071">
        <f t="shared" si="4"/>
        <v>228</v>
      </c>
      <c r="G41" s="20" vm="2072">
        <f t="shared" si="6"/>
        <v>252</v>
      </c>
      <c r="H41" s="21" vm="2073">
        <f t="shared" si="6"/>
        <v>139</v>
      </c>
    </row>
    <row r="42" spans="1:8" x14ac:dyDescent="0.25">
      <c r="A42" s="6" t="str" vm="291">
        <f>CUBEMEMBER("walle RP2012",{"[Geographie].[Subdivision].&amp;[4]","[Individus].[Age décennal].[Age décennal 80].&amp;[3]"})</f>
        <v>30-39 ans</v>
      </c>
      <c r="B42" s="20" vm="324">
        <f t="shared" si="1"/>
        <v>873</v>
      </c>
      <c r="C42" s="20" vm="2074">
        <f t="shared" si="4"/>
        <v>24</v>
      </c>
      <c r="D42" s="20" vm="2075">
        <f t="shared" si="4"/>
        <v>137</v>
      </c>
      <c r="E42" s="20" vm="2076">
        <f t="shared" si="4"/>
        <v>302</v>
      </c>
      <c r="F42" s="20" vm="2077">
        <f t="shared" si="4"/>
        <v>147</v>
      </c>
      <c r="G42" s="20" vm="2078">
        <f t="shared" si="6"/>
        <v>151</v>
      </c>
      <c r="H42" s="21" vm="2079">
        <f t="shared" si="6"/>
        <v>112</v>
      </c>
    </row>
    <row r="43" spans="1:8" x14ac:dyDescent="0.25">
      <c r="A43" s="6" t="str" vm="274">
        <f>CUBEMEMBER("walle RP2012",{"[Geographie].[Subdivision].&amp;[4]","[Individus].[Age décennal].[Age décennal 80].&amp;[4]"})</f>
        <v>40-49 ans</v>
      </c>
      <c r="B43" s="20" vm="466">
        <f t="shared" si="1"/>
        <v>940</v>
      </c>
      <c r="C43" s="20" vm="2080">
        <f t="shared" ref="C43:F56" si="7">CUBEVALUE("walle RP2012",$A$2,$A43,C$2)</f>
        <v>26</v>
      </c>
      <c r="D43" s="20" vm="2081">
        <f t="shared" si="7"/>
        <v>334</v>
      </c>
      <c r="E43" s="20" vm="2082">
        <f t="shared" si="7"/>
        <v>315</v>
      </c>
      <c r="F43" s="20" vm="2083">
        <f t="shared" si="7"/>
        <v>147</v>
      </c>
      <c r="G43" s="20" vm="2084">
        <f t="shared" si="6"/>
        <v>68</v>
      </c>
      <c r="H43" s="21" vm="2085">
        <f t="shared" si="6"/>
        <v>50</v>
      </c>
    </row>
    <row r="44" spans="1:8" x14ac:dyDescent="0.25">
      <c r="A44" s="6" t="str" vm="309">
        <f>CUBEMEMBER("walle RP2012",{"[Geographie].[Subdivision].&amp;[4]","[Individus].[Age décennal].[Age décennal 80].&amp;[5]"})</f>
        <v>50-59 ans</v>
      </c>
      <c r="B44" s="20" vm="543">
        <f t="shared" si="1"/>
        <v>734</v>
      </c>
      <c r="C44" s="20" vm="2086">
        <f t="shared" si="7"/>
        <v>43</v>
      </c>
      <c r="D44" s="20" vm="2087">
        <f t="shared" si="7"/>
        <v>351</v>
      </c>
      <c r="E44" s="20" vm="2088">
        <f t="shared" si="7"/>
        <v>181</v>
      </c>
      <c r="F44" s="20" vm="2089">
        <f t="shared" si="7"/>
        <v>75</v>
      </c>
      <c r="G44" s="20" vm="2090">
        <f t="shared" si="6"/>
        <v>33</v>
      </c>
      <c r="H44" s="21" vm="2091">
        <f t="shared" si="6"/>
        <v>51</v>
      </c>
    </row>
    <row r="45" spans="1:8" x14ac:dyDescent="0.25">
      <c r="A45" s="6" t="str" vm="280">
        <f>CUBEMEMBER("walle RP2012",{"[Geographie].[Subdivision].&amp;[4]","[Individus].[Age décennal].[Age décennal 80].&amp;[6]"})</f>
        <v>60-69 ans</v>
      </c>
      <c r="B45" s="20" vm="470">
        <f t="shared" si="1"/>
        <v>423</v>
      </c>
      <c r="C45" s="20" vm="2092">
        <f t="shared" si="7"/>
        <v>51</v>
      </c>
      <c r="D45" s="20" vm="2093">
        <f t="shared" si="7"/>
        <v>260</v>
      </c>
      <c r="E45" s="20" vm="2094">
        <f t="shared" si="7"/>
        <v>59</v>
      </c>
      <c r="F45" s="20" vm="2095">
        <f t="shared" si="7"/>
        <v>25</v>
      </c>
      <c r="G45" s="20" vm="2096">
        <f t="shared" si="6"/>
        <v>11</v>
      </c>
      <c r="H45" s="21" vm="2097">
        <f t="shared" si="6"/>
        <v>17</v>
      </c>
    </row>
    <row r="46" spans="1:8" x14ac:dyDescent="0.25">
      <c r="A46" s="6" t="str" vm="290">
        <f>CUBEMEMBER("walle RP2012",{"[Geographie].[Subdivision].&amp;[4]","[Individus].[Age décennal].[Age décennal 80].&amp;[7]"})</f>
        <v>70-79 ans</v>
      </c>
      <c r="B46" s="20" vm="321">
        <f t="shared" si="1"/>
        <v>279</v>
      </c>
      <c r="C46" s="20" vm="2098">
        <f t="shared" si="7"/>
        <v>73</v>
      </c>
      <c r="D46" s="20" vm="2099">
        <f t="shared" si="7"/>
        <v>170</v>
      </c>
      <c r="E46" s="20" vm="2100">
        <f t="shared" si="7"/>
        <v>20</v>
      </c>
      <c r="F46" s="20" vm="2101">
        <f t="shared" si="7"/>
        <v>1</v>
      </c>
      <c r="G46" s="20" vm="2102">
        <f t="shared" si="6"/>
        <v>5</v>
      </c>
      <c r="H46" s="21" vm="2103">
        <f t="shared" si="6"/>
        <v>10</v>
      </c>
    </row>
    <row r="47" spans="1:8" x14ac:dyDescent="0.25">
      <c r="A47" s="6" t="str" vm="298">
        <f>CUBEMEMBER("walle RP2012",{"[Geographie].[Subdivision].&amp;[4]","[Individus].[Age décennal].[Age décennal 80].&amp;[8]"})</f>
        <v>80 ans et plus</v>
      </c>
      <c r="B47" s="20" vm="474">
        <f t="shared" si="1"/>
        <v>96</v>
      </c>
      <c r="C47" s="20" vm="2104">
        <f t="shared" si="7"/>
        <v>35</v>
      </c>
      <c r="D47" s="20" vm="2105">
        <f t="shared" si="7"/>
        <v>59</v>
      </c>
      <c r="E47" s="20" vm="2106">
        <f t="shared" si="7"/>
        <v>2</v>
      </c>
      <c r="F47" s="20" t="str" vm="2107">
        <f t="shared" si="7"/>
        <v/>
      </c>
      <c r="G47" s="20" t="str" vm="2108">
        <f t="shared" si="6"/>
        <v/>
      </c>
      <c r="H47" s="21" t="str" vm="2109">
        <f t="shared" si="6"/>
        <v/>
      </c>
    </row>
    <row r="48" spans="1:8" x14ac:dyDescent="0.25">
      <c r="A48" s="17" t="str" vm="312">
        <f>CUBEMEMBER("walle RP2012","[Geographie].[Subdivision].&amp;[5]")</f>
        <v>Tuamotu-Gambier</v>
      </c>
      <c r="B48" s="18" vm="547">
        <f t="shared" si="1"/>
        <v>12427</v>
      </c>
      <c r="C48" s="18" vm="1595">
        <f t="shared" si="7"/>
        <v>610</v>
      </c>
      <c r="D48" s="18" vm="1705">
        <f t="shared" si="7"/>
        <v>2970</v>
      </c>
      <c r="E48" s="18" vm="1670">
        <f t="shared" si="7"/>
        <v>4169</v>
      </c>
      <c r="F48" s="18" vm="1495">
        <f t="shared" si="7"/>
        <v>2322</v>
      </c>
      <c r="G48" s="18" vm="1596">
        <f t="shared" si="6"/>
        <v>1496</v>
      </c>
      <c r="H48" s="19" vm="1706">
        <f t="shared" si="6"/>
        <v>860</v>
      </c>
    </row>
    <row r="49" spans="1:8" x14ac:dyDescent="0.25">
      <c r="A49" s="6" t="str" vm="279">
        <f>CUBEMEMBER("walle RP2012",{"[Geographie].[Subdivision].&amp;[5]","[Individus].[Age décennal].[Age décennal 80].&amp;[1]"})</f>
        <v>10-19 ans</v>
      </c>
      <c r="B49" s="20" vm="478">
        <f t="shared" si="1"/>
        <v>1438</v>
      </c>
      <c r="C49" s="20" vm="2110">
        <f t="shared" si="7"/>
        <v>11</v>
      </c>
      <c r="D49" s="20" vm="2111">
        <f t="shared" si="7"/>
        <v>49</v>
      </c>
      <c r="E49" s="20" vm="2112">
        <f t="shared" si="7"/>
        <v>645</v>
      </c>
      <c r="F49" s="20" vm="2113">
        <f t="shared" si="7"/>
        <v>280</v>
      </c>
      <c r="G49" s="20" vm="2114">
        <f t="shared" si="6"/>
        <v>426</v>
      </c>
      <c r="H49" s="21" vm="2115">
        <f t="shared" si="6"/>
        <v>27</v>
      </c>
    </row>
    <row r="50" spans="1:8" x14ac:dyDescent="0.25">
      <c r="A50" s="6" t="str" vm="289">
        <f>CUBEMEMBER("walle RP2012",{"[Geographie].[Subdivision].&amp;[5]","[Individus].[Age décennal].[Age décennal 80].&amp;[2]"})</f>
        <v>20-29 ans</v>
      </c>
      <c r="B50" s="20" vm="319">
        <f t="shared" si="1"/>
        <v>3117</v>
      </c>
      <c r="C50" s="20" vm="2116">
        <f t="shared" si="7"/>
        <v>40</v>
      </c>
      <c r="D50" s="20" vm="2117">
        <f t="shared" si="7"/>
        <v>241</v>
      </c>
      <c r="E50" s="20" vm="2118">
        <f t="shared" si="7"/>
        <v>1233</v>
      </c>
      <c r="F50" s="20" vm="2119">
        <f t="shared" si="7"/>
        <v>839</v>
      </c>
      <c r="G50" s="20" vm="2120">
        <f t="shared" si="6"/>
        <v>498</v>
      </c>
      <c r="H50" s="21" vm="2121">
        <f t="shared" si="6"/>
        <v>266</v>
      </c>
    </row>
    <row r="51" spans="1:8" x14ac:dyDescent="0.25">
      <c r="A51" s="6" t="str" vm="273">
        <f>CUBEMEMBER("walle RP2012",{"[Geographie].[Subdivision].&amp;[5]","[Individus].[Age décennal].[Age décennal 80].&amp;[3]"})</f>
        <v>30-39 ans</v>
      </c>
      <c r="B51" s="20" vm="482">
        <f t="shared" si="1"/>
        <v>2613</v>
      </c>
      <c r="C51" s="20" vm="2122">
        <f t="shared" si="7"/>
        <v>68</v>
      </c>
      <c r="D51" s="20" vm="2123">
        <f t="shared" si="7"/>
        <v>566</v>
      </c>
      <c r="E51" s="20" vm="2124">
        <f t="shared" si="7"/>
        <v>933</v>
      </c>
      <c r="F51" s="20" vm="2125">
        <f t="shared" si="7"/>
        <v>525</v>
      </c>
      <c r="G51" s="20" vm="2126">
        <f t="shared" si="6"/>
        <v>289</v>
      </c>
      <c r="H51" s="21" vm="2127">
        <f t="shared" si="6"/>
        <v>232</v>
      </c>
    </row>
    <row r="52" spans="1:8" x14ac:dyDescent="0.25">
      <c r="A52" s="6" t="str" vm="303">
        <f>CUBEMEMBER("walle RP2012",{"[Geographie].[Subdivision].&amp;[5]","[Individus].[Age décennal].[Age décennal 80].&amp;[4]"})</f>
        <v>40-49 ans</v>
      </c>
      <c r="B52" s="20" vm="646">
        <f t="shared" si="1"/>
        <v>2301</v>
      </c>
      <c r="C52" s="20" vm="2128">
        <f t="shared" si="7"/>
        <v>89</v>
      </c>
      <c r="D52" s="20" vm="2129">
        <f t="shared" si="7"/>
        <v>775</v>
      </c>
      <c r="E52" s="20" vm="2130">
        <f t="shared" si="7"/>
        <v>736</v>
      </c>
      <c r="F52" s="20" vm="2131">
        <f t="shared" si="7"/>
        <v>379</v>
      </c>
      <c r="G52" s="20" vm="2132">
        <f t="shared" si="6"/>
        <v>166</v>
      </c>
      <c r="H52" s="21" vm="2133">
        <f t="shared" si="6"/>
        <v>156</v>
      </c>
    </row>
    <row r="53" spans="1:8" x14ac:dyDescent="0.25">
      <c r="A53" s="6" t="str" vm="278">
        <f>CUBEMEMBER("walle RP2012",{"[Geographie].[Subdivision].&amp;[5]","[Individus].[Age décennal].[Age décennal 80].&amp;[5]"})</f>
        <v>50-59 ans</v>
      </c>
      <c r="B53" s="20" vm="486">
        <f t="shared" si="1"/>
        <v>1555</v>
      </c>
      <c r="C53" s="20" vm="2134">
        <f t="shared" si="7"/>
        <v>105</v>
      </c>
      <c r="D53" s="20" vm="2135">
        <f t="shared" si="7"/>
        <v>631</v>
      </c>
      <c r="E53" s="20" vm="2136">
        <f t="shared" si="7"/>
        <v>400</v>
      </c>
      <c r="F53" s="20" vm="2137">
        <f t="shared" si="7"/>
        <v>219</v>
      </c>
      <c r="G53" s="20" vm="2138">
        <f t="shared" si="6"/>
        <v>87</v>
      </c>
      <c r="H53" s="21" vm="2139">
        <f t="shared" si="6"/>
        <v>113</v>
      </c>
    </row>
    <row r="54" spans="1:8" x14ac:dyDescent="0.25">
      <c r="A54" s="6" t="str" vm="270">
        <f>CUBEMEMBER("walle RP2012",{"[Geographie].[Subdivision].&amp;[5]","[Individus].[Age décennal].[Age décennal 80].&amp;[6]"})</f>
        <v>60-69 ans</v>
      </c>
      <c r="B54" s="20" vm="315">
        <f t="shared" si="1"/>
        <v>839</v>
      </c>
      <c r="C54" s="20" vm="2140">
        <f t="shared" si="7"/>
        <v>127</v>
      </c>
      <c r="D54" s="20" vm="2141">
        <f t="shared" si="7"/>
        <v>430</v>
      </c>
      <c r="E54" s="20" vm="2142">
        <f t="shared" si="7"/>
        <v>148</v>
      </c>
      <c r="F54" s="20" vm="2143">
        <f t="shared" si="7"/>
        <v>66</v>
      </c>
      <c r="G54" s="20" vm="2144">
        <f t="shared" ref="G54:H56" si="8">CUBEVALUE("walle RP2012",$A$2,$A54,G$2)</f>
        <v>22</v>
      </c>
      <c r="H54" s="21" vm="2145">
        <f t="shared" si="8"/>
        <v>46</v>
      </c>
    </row>
    <row r="55" spans="1:8" x14ac:dyDescent="0.25">
      <c r="A55" s="6" t="str" vm="297">
        <f>CUBEMEMBER("walle RP2012",{"[Geographie].[Subdivision].&amp;[5]","[Individus].[Age décennal].[Age décennal 80].&amp;[7]"})</f>
        <v>70-79 ans</v>
      </c>
      <c r="B55" s="20" vm="490">
        <f t="shared" si="1"/>
        <v>472</v>
      </c>
      <c r="C55" s="20" vm="2146">
        <f t="shared" si="7"/>
        <v>139</v>
      </c>
      <c r="D55" s="20" vm="2147">
        <f t="shared" si="7"/>
        <v>235</v>
      </c>
      <c r="E55" s="20" vm="2148">
        <f t="shared" si="7"/>
        <v>62</v>
      </c>
      <c r="F55" s="20" vm="2149">
        <f t="shared" si="7"/>
        <v>14</v>
      </c>
      <c r="G55" s="20" vm="2150">
        <f t="shared" si="8"/>
        <v>7</v>
      </c>
      <c r="H55" s="21" vm="2151">
        <f t="shared" si="8"/>
        <v>15</v>
      </c>
    </row>
    <row r="56" spans="1:8" x14ac:dyDescent="0.25">
      <c r="A56" s="12" t="str" vm="306">
        <f>CUBEMEMBER("walle RP2012",{"[Geographie].[Subdivision].&amp;[5]","[Individus].[Age décennal].[Age décennal 80].&amp;[8]"})</f>
        <v>80 ans et plus</v>
      </c>
      <c r="B56" s="22" vm="654">
        <f t="shared" si="1"/>
        <v>92</v>
      </c>
      <c r="C56" s="22" vm="2152">
        <f t="shared" si="7"/>
        <v>31</v>
      </c>
      <c r="D56" s="22" vm="2153">
        <f t="shared" si="7"/>
        <v>43</v>
      </c>
      <c r="E56" s="22" vm="2154">
        <f t="shared" si="7"/>
        <v>12</v>
      </c>
      <c r="F56" s="22" t="str" vm="2155">
        <f t="shared" si="7"/>
        <v/>
      </c>
      <c r="G56" s="22" vm="2156">
        <f t="shared" si="8"/>
        <v>1</v>
      </c>
      <c r="H56" s="23" vm="2157">
        <f t="shared" si="8"/>
        <v>5</v>
      </c>
    </row>
    <row r="57" spans="1:8" x14ac:dyDescent="0.25">
      <c r="A57" s="24"/>
      <c r="B57" s="25"/>
      <c r="C57" s="25"/>
      <c r="D57" s="25"/>
      <c r="E57" s="25"/>
      <c r="F57" s="25"/>
      <c r="G57" s="14"/>
      <c r="H57" s="10" t="s">
        <v>2</v>
      </c>
    </row>
    <row r="58" spans="1:8" x14ac:dyDescent="0.25">
      <c r="A58" s="24"/>
      <c r="B58" s="25"/>
      <c r="C58" s="25"/>
      <c r="D58" s="25"/>
      <c r="E58" s="25"/>
      <c r="F58" s="25"/>
      <c r="G58" s="14"/>
      <c r="H58" s="14"/>
    </row>
  </sheetData>
  <mergeCells count="1">
    <mergeCell ref="A1:H1"/>
  </mergeCells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Normal="100" workbookViewId="0">
      <selection sqref="A1:H1"/>
    </sheetView>
  </sheetViews>
  <sheetFormatPr baseColWidth="10" defaultRowHeight="15" x14ac:dyDescent="0.25"/>
  <cols>
    <col min="1" max="1" width="16" customWidth="1"/>
    <col min="2" max="2" width="9" customWidth="1"/>
    <col min="3" max="3" width="8.42578125" customWidth="1"/>
    <col min="4" max="4" width="7.28515625" customWidth="1"/>
    <col min="5" max="5" width="7" customWidth="1"/>
    <col min="6" max="6" width="7.5703125" customWidth="1"/>
    <col min="7" max="7" width="6" customWidth="1"/>
    <col min="8" max="8" width="11.28515625" customWidth="1"/>
    <col min="9" max="9" width="12.5703125" bestFit="1" customWidth="1"/>
  </cols>
  <sheetData>
    <row r="1" spans="1:8" ht="38.25" customHeight="1" x14ac:dyDescent="0.25">
      <c r="A1" s="56" t="s">
        <v>10</v>
      </c>
      <c r="B1" s="56"/>
      <c r="C1" s="56"/>
      <c r="D1" s="56"/>
      <c r="E1" s="56"/>
      <c r="F1" s="56"/>
      <c r="G1" s="56"/>
      <c r="H1" s="56"/>
    </row>
    <row r="2" spans="1:8" ht="40.5" customHeight="1" x14ac:dyDescent="0.25">
      <c r="A2" s="26" t="str" vm="8">
        <f>CUBEMEMBER("walle RP2012","[Measures].[Individus de 15 ans et plus]","Lieu de naissance")</f>
        <v>Lieu de naissance</v>
      </c>
      <c r="B2" s="15" t="str" vm="1">
        <f>CUBEMEMBER("walle RP2012","[Individus].[Dernier Diplôme Obtenu].[All]","Ensemble")</f>
        <v>Ensemble</v>
      </c>
      <c r="C2" s="15" t="str" vm="29">
        <f>CUBEMEMBER("walle RP2012","[Individus].[Niveau études].&amp;[1]")</f>
        <v>Aucune scolarité</v>
      </c>
      <c r="D2" s="15" t="str" vm="31">
        <f>CUBEMEMBER("walle RP2012","[Individus].[Niveau études].&amp;[2]")</f>
        <v>Ecole primaire</v>
      </c>
      <c r="E2" s="15" t="str" vm="32">
        <f>CUBEMEMBER("walle RP2012","[Individus].[Niveau études].&amp;[3]")</f>
        <v>Collège</v>
      </c>
      <c r="F2" s="15" t="str" vm="33">
        <f>CUBEMEMBER("walle RP2012","[Individus].[Niveau études].&amp;[4]")</f>
        <v>CAP-BEP</v>
      </c>
      <c r="G2" s="15" t="str" vm="28">
        <f>CUBEMEMBER("walle RP2012","[Individus].[Niveau études].&amp;[5]")</f>
        <v>Lycée</v>
      </c>
      <c r="H2" s="16" t="str" vm="30">
        <f>CUBEMEMBER("walle RP2012","[Individus].[Niveau études].&amp;[6]")</f>
        <v>Etudes supérieures (facultés, IUT..).</v>
      </c>
    </row>
    <row r="3" spans="1:8" x14ac:dyDescent="0.25">
      <c r="A3" s="17" t="str" vm="44">
        <f>CUBEMEMBER("walle RP2012","[Individus].[Age quinquennal].[All]","Ensemble")</f>
        <v>Ensemble</v>
      </c>
      <c r="B3" s="18" vm="92">
        <f t="shared" ref="B3:H11" si="0">CUBEVALUE("walle RP2012",$A$2,$A3,B$2)</f>
        <v>202825</v>
      </c>
      <c r="C3" s="18" vm="1780">
        <f t="shared" si="0"/>
        <v>7386</v>
      </c>
      <c r="D3" s="18" vm="1781">
        <f t="shared" si="0"/>
        <v>35024</v>
      </c>
      <c r="E3" s="18" vm="1782">
        <f t="shared" si="0"/>
        <v>50412</v>
      </c>
      <c r="F3" s="18" vm="1783">
        <f t="shared" si="0"/>
        <v>39378</v>
      </c>
      <c r="G3" s="18" vm="1784">
        <f t="shared" si="0"/>
        <v>34557</v>
      </c>
      <c r="H3" s="19" vm="1785">
        <f t="shared" si="0"/>
        <v>36068</v>
      </c>
    </row>
    <row r="4" spans="1:8" x14ac:dyDescent="0.25">
      <c r="A4" s="6" t="str" vm="191">
        <f>CUBEMEMBER("walle RP2012","[Individus].[Age décennal].[Age décennal 80].&amp;[1]")</f>
        <v>10-19 ans</v>
      </c>
      <c r="B4" s="20" vm="203">
        <f t="shared" si="0"/>
        <v>23048</v>
      </c>
      <c r="C4" s="20" vm="1870">
        <f t="shared" si="0"/>
        <v>143</v>
      </c>
      <c r="D4" s="20" vm="1871">
        <f t="shared" si="0"/>
        <v>596</v>
      </c>
      <c r="E4" s="20" vm="1872">
        <f t="shared" si="0"/>
        <v>7740</v>
      </c>
      <c r="F4" s="20" vm="1873">
        <f t="shared" si="0"/>
        <v>3862</v>
      </c>
      <c r="G4" s="20" vm="1874">
        <f t="shared" si="0"/>
        <v>8849</v>
      </c>
      <c r="H4" s="21" vm="1875">
        <f t="shared" si="0"/>
        <v>1858</v>
      </c>
    </row>
    <row r="5" spans="1:8" x14ac:dyDescent="0.25">
      <c r="A5" s="6" t="str" vm="193">
        <f>CUBEMEMBER("walle RP2012","[Individus].[Age décennal].[Age décennal 80].&amp;[2]")</f>
        <v>20-29 ans</v>
      </c>
      <c r="B5" s="20" vm="237">
        <f t="shared" si="0"/>
        <v>45164</v>
      </c>
      <c r="C5" s="20" vm="1876">
        <f t="shared" si="0"/>
        <v>489</v>
      </c>
      <c r="D5" s="20" vm="1877">
        <f t="shared" si="0"/>
        <v>2109</v>
      </c>
      <c r="E5" s="20" vm="1878">
        <f t="shared" si="0"/>
        <v>11504</v>
      </c>
      <c r="F5" s="20" vm="1879">
        <f t="shared" si="0"/>
        <v>10398</v>
      </c>
      <c r="G5" s="20" vm="1880">
        <f t="shared" si="0"/>
        <v>10217</v>
      </c>
      <c r="H5" s="21" vm="1881">
        <f t="shared" si="0"/>
        <v>10447</v>
      </c>
    </row>
    <row r="6" spans="1:8" x14ac:dyDescent="0.25">
      <c r="A6" s="6" t="str" vm="195">
        <f>CUBEMEMBER("walle RP2012","[Individus].[Age décennal].[Age décennal 80].&amp;[3]")</f>
        <v>30-39 ans</v>
      </c>
      <c r="B6" s="20" vm="255">
        <f t="shared" si="0"/>
        <v>40010</v>
      </c>
      <c r="C6" s="20" vm="1882">
        <f t="shared" si="0"/>
        <v>661</v>
      </c>
      <c r="D6" s="20" vm="1883">
        <f t="shared" si="0"/>
        <v>4130</v>
      </c>
      <c r="E6" s="20" vm="1884">
        <f t="shared" si="0"/>
        <v>9991</v>
      </c>
      <c r="F6" s="20" vm="1885">
        <f t="shared" si="0"/>
        <v>8848</v>
      </c>
      <c r="G6" s="20" vm="1886">
        <f t="shared" si="0"/>
        <v>7116</v>
      </c>
      <c r="H6" s="21" vm="1887">
        <f t="shared" si="0"/>
        <v>9264</v>
      </c>
    </row>
    <row r="7" spans="1:8" x14ac:dyDescent="0.25">
      <c r="A7" s="6" t="str" vm="197">
        <f>CUBEMEMBER("walle RP2012","[Individus].[Age décennal].[Age décennal 80].&amp;[4]")</f>
        <v>40-49 ans</v>
      </c>
      <c r="B7" s="20" vm="241">
        <f t="shared" si="0"/>
        <v>39487</v>
      </c>
      <c r="C7" s="20" vm="1888">
        <f t="shared" si="0"/>
        <v>1010</v>
      </c>
      <c r="D7" s="20" vm="1889">
        <f t="shared" si="0"/>
        <v>7997</v>
      </c>
      <c r="E7" s="20" vm="1890">
        <f t="shared" si="0"/>
        <v>10252</v>
      </c>
      <c r="F7" s="20" vm="1891">
        <f t="shared" si="0"/>
        <v>8563</v>
      </c>
      <c r="G7" s="20" vm="1892">
        <f t="shared" si="0"/>
        <v>4468</v>
      </c>
      <c r="H7" s="21" vm="1893">
        <f t="shared" si="0"/>
        <v>7197</v>
      </c>
    </row>
    <row r="8" spans="1:8" x14ac:dyDescent="0.25">
      <c r="A8" s="6" t="str" vm="190">
        <f>CUBEMEMBER("walle RP2012","[Individus].[Age décennal].[Age décennal 80].&amp;[5]")</f>
        <v>50-59 ans</v>
      </c>
      <c r="B8" s="20" vm="199">
        <f t="shared" si="0"/>
        <v>27981</v>
      </c>
      <c r="C8" s="20" vm="1894">
        <f t="shared" si="0"/>
        <v>1341</v>
      </c>
      <c r="D8" s="20" vm="1895">
        <f t="shared" si="0"/>
        <v>8509</v>
      </c>
      <c r="E8" s="20" vm="1896">
        <f t="shared" si="0"/>
        <v>6247</v>
      </c>
      <c r="F8" s="20" vm="1897">
        <f t="shared" si="0"/>
        <v>5083</v>
      </c>
      <c r="G8" s="20" vm="1898">
        <f t="shared" si="0"/>
        <v>2571</v>
      </c>
      <c r="H8" s="21" vm="1899">
        <f t="shared" si="0"/>
        <v>4230</v>
      </c>
    </row>
    <row r="9" spans="1:8" x14ac:dyDescent="0.25">
      <c r="A9" s="6" t="str" vm="192">
        <f>CUBEMEMBER("walle RP2012","[Individus].[Age décennal].[Age décennal 80].&amp;[6]")</f>
        <v>60-69 ans</v>
      </c>
      <c r="B9" s="20" vm="245">
        <f t="shared" si="0"/>
        <v>15947</v>
      </c>
      <c r="C9" s="20" vm="1900">
        <f t="shared" si="0"/>
        <v>1365</v>
      </c>
      <c r="D9" s="20" vm="1901">
        <f t="shared" si="0"/>
        <v>6303</v>
      </c>
      <c r="E9" s="20" vm="1902">
        <f t="shared" si="0"/>
        <v>3114</v>
      </c>
      <c r="F9" s="20" vm="1903">
        <f t="shared" si="0"/>
        <v>1953</v>
      </c>
      <c r="G9" s="20" vm="1904">
        <f t="shared" si="0"/>
        <v>986</v>
      </c>
      <c r="H9" s="21" vm="1905">
        <f t="shared" si="0"/>
        <v>2226</v>
      </c>
    </row>
    <row r="10" spans="1:8" x14ac:dyDescent="0.25">
      <c r="A10" s="6" t="str" vm="194">
        <f>CUBEMEMBER("walle RP2012","[Individus].[Age décennal].[Age décennal 80].&amp;[7]")</f>
        <v>70-79 ans</v>
      </c>
      <c r="B10" s="20" vm="252">
        <f t="shared" si="0"/>
        <v>8355</v>
      </c>
      <c r="C10" s="20" vm="1906">
        <f t="shared" si="0"/>
        <v>1553</v>
      </c>
      <c r="D10" s="20" vm="1907">
        <f t="shared" si="0"/>
        <v>4079</v>
      </c>
      <c r="E10" s="20" vm="1908">
        <f t="shared" si="0"/>
        <v>1230</v>
      </c>
      <c r="F10" s="20" vm="1909">
        <f t="shared" si="0"/>
        <v>538</v>
      </c>
      <c r="G10" s="20" vm="1910">
        <f t="shared" si="0"/>
        <v>275</v>
      </c>
      <c r="H10" s="21" vm="1911">
        <f t="shared" si="0"/>
        <v>680</v>
      </c>
    </row>
    <row r="11" spans="1:8" x14ac:dyDescent="0.25">
      <c r="A11" s="6" t="str" vm="196">
        <f>CUBEMEMBER("walle RP2012","[Individus].[Age décennal].[Age décennal 80].&amp;[8]")</f>
        <v>80 ans et plus</v>
      </c>
      <c r="B11" s="20" vm="249">
        <f t="shared" si="0"/>
        <v>2833</v>
      </c>
      <c r="C11" s="20" vm="1912">
        <f t="shared" si="0"/>
        <v>824</v>
      </c>
      <c r="D11" s="20" vm="1913">
        <f t="shared" si="0"/>
        <v>1301</v>
      </c>
      <c r="E11" s="20" vm="1914">
        <f t="shared" si="0"/>
        <v>334</v>
      </c>
      <c r="F11" s="20" vm="1915">
        <f t="shared" si="0"/>
        <v>133</v>
      </c>
      <c r="G11" s="20" vm="1916">
        <f t="shared" si="0"/>
        <v>75</v>
      </c>
      <c r="H11" s="21" vm="1917">
        <f t="shared" si="0"/>
        <v>166</v>
      </c>
    </row>
    <row r="12" spans="1:8" x14ac:dyDescent="0.25">
      <c r="A12" s="17" t="str" vm="733">
        <f>CUBEMEMBER("walle RP2012","[Individus].[Lieu de naissance].[Lieu De Naissance 1].&amp;[1000]")</f>
        <v>Polynésie française</v>
      </c>
      <c r="B12" s="18" vm="810">
        <f t="shared" ref="B12:B21" si="1">CUBEVALUE("walle RP2012",$A$2,$A12,B$2)</f>
        <v>176133</v>
      </c>
      <c r="C12" s="18" vm="2158">
        <f t="shared" ref="C12:H13" si="2">CUBEVALUE("walle RP2012",$A$2,$A12,C$2)</f>
        <v>7054</v>
      </c>
      <c r="D12" s="18" vm="2159">
        <f t="shared" si="2"/>
        <v>33969</v>
      </c>
      <c r="E12" s="18" vm="2160">
        <f t="shared" si="2"/>
        <v>47972</v>
      </c>
      <c r="F12" s="18" vm="2161">
        <f t="shared" si="2"/>
        <v>35558</v>
      </c>
      <c r="G12" s="18" vm="2162">
        <f t="shared" si="2"/>
        <v>29788</v>
      </c>
      <c r="H12" s="19" vm="2163">
        <f t="shared" si="2"/>
        <v>21792</v>
      </c>
    </row>
    <row r="13" spans="1:8" x14ac:dyDescent="0.25">
      <c r="A13" s="6" t="str" vm="735">
        <f>CUBEMEMBER("walle RP2012",{"[Individus].[Lieu de naissance].[Lieu De Naissance 1].&amp;[1000]","[Individus].[Age décennal].[Age décennal 80].&amp;[1]"})</f>
        <v>10-19 ans</v>
      </c>
      <c r="B13" s="20" vm="741">
        <f t="shared" si="1"/>
        <v>21893</v>
      </c>
      <c r="C13" s="20" vm="2164">
        <f t="shared" si="2"/>
        <v>140</v>
      </c>
      <c r="D13" s="20" vm="2165">
        <f t="shared" si="2"/>
        <v>591</v>
      </c>
      <c r="E13" s="20" vm="2166">
        <f t="shared" si="2"/>
        <v>7514</v>
      </c>
      <c r="F13" s="20" vm="2167">
        <f t="shared" si="2"/>
        <v>3764</v>
      </c>
      <c r="G13" s="20" vm="2168">
        <f t="shared" si="2"/>
        <v>8203</v>
      </c>
      <c r="H13" s="21" vm="2169">
        <f t="shared" si="2"/>
        <v>1681</v>
      </c>
    </row>
    <row r="14" spans="1:8" x14ac:dyDescent="0.25">
      <c r="A14" s="6" t="str" vm="723">
        <f>CUBEMEMBER("walle RP2012",{"[Individus].[Lieu de naissance].[Lieu De Naissance 1].&amp;[1000]","[Individus].[Age décennal].[Age décennal 80].&amp;[2]"})</f>
        <v>20-29 ans</v>
      </c>
      <c r="B14" s="20" vm="814">
        <f t="shared" si="1"/>
        <v>42523</v>
      </c>
      <c r="C14" s="20" vm="2170">
        <f t="shared" ref="C14:H21" si="3">CUBEVALUE("walle RP2012",$A$2,$A14,C$2)</f>
        <v>465</v>
      </c>
      <c r="D14" s="20" vm="2171">
        <f t="shared" si="3"/>
        <v>2089</v>
      </c>
      <c r="E14" s="20" vm="2172">
        <f t="shared" si="3"/>
        <v>11323</v>
      </c>
      <c r="F14" s="20" vm="2173">
        <f t="shared" si="3"/>
        <v>10056</v>
      </c>
      <c r="G14" s="20" vm="2174">
        <f t="shared" si="3"/>
        <v>9704</v>
      </c>
      <c r="H14" s="21" vm="2175">
        <f t="shared" si="3"/>
        <v>8886</v>
      </c>
    </row>
    <row r="15" spans="1:8" x14ac:dyDescent="0.25">
      <c r="A15" s="6" t="str" vm="727">
        <f>CUBEMEMBER("walle RP2012",{"[Individus].[Lieu de naissance].[Lieu De Naissance 1].&amp;[1000]","[Individus].[Age décennal].[Age décennal 80].&amp;[3]"})</f>
        <v>30-39 ans</v>
      </c>
      <c r="B15" s="20" vm="745">
        <f t="shared" si="1"/>
        <v>33972</v>
      </c>
      <c r="C15" s="20" vm="2176">
        <f t="shared" si="3"/>
        <v>628</v>
      </c>
      <c r="D15" s="20" vm="2177">
        <f t="shared" si="3"/>
        <v>4000</v>
      </c>
      <c r="E15" s="20" vm="2178">
        <f t="shared" si="3"/>
        <v>9577</v>
      </c>
      <c r="F15" s="20" vm="2179">
        <f t="shared" si="3"/>
        <v>8127</v>
      </c>
      <c r="G15" s="20" vm="2180">
        <f t="shared" si="3"/>
        <v>6074</v>
      </c>
      <c r="H15" s="21" vm="2181">
        <f t="shared" si="3"/>
        <v>5566</v>
      </c>
    </row>
    <row r="16" spans="1:8" x14ac:dyDescent="0.25">
      <c r="A16" s="6" t="str" vm="732">
        <f>CUBEMEMBER("walle RP2012",{"[Individus].[Lieu de naissance].[Lieu De Naissance 1].&amp;[1000]","[Individus].[Age décennal].[Age décennal 80].&amp;[4]"})</f>
        <v>40-49 ans</v>
      </c>
      <c r="B16" s="20" vm="818">
        <f t="shared" si="1"/>
        <v>32434</v>
      </c>
      <c r="C16" s="20" vm="2182">
        <f t="shared" si="3"/>
        <v>964</v>
      </c>
      <c r="D16" s="20" vm="2183">
        <f t="shared" si="3"/>
        <v>7773</v>
      </c>
      <c r="E16" s="20" vm="2184">
        <f t="shared" si="3"/>
        <v>9660</v>
      </c>
      <c r="F16" s="20" vm="2185">
        <f t="shared" si="3"/>
        <v>7387</v>
      </c>
      <c r="G16" s="20" vm="2186">
        <f t="shared" si="3"/>
        <v>3385</v>
      </c>
      <c r="H16" s="21" vm="2187">
        <f t="shared" si="3"/>
        <v>3265</v>
      </c>
    </row>
    <row r="17" spans="1:8" x14ac:dyDescent="0.25">
      <c r="A17" s="6" t="str" vm="737">
        <f>CUBEMEMBER("walle RP2012",{"[Individus].[Lieu de naissance].[Lieu De Naissance 1].&amp;[1000]","[Individus].[Age décennal].[Age décennal 80].&amp;[5]"})</f>
        <v>50-59 ans</v>
      </c>
      <c r="B17" s="20" vm="749">
        <f t="shared" si="1"/>
        <v>22889</v>
      </c>
      <c r="C17" s="20" vm="2188">
        <f t="shared" si="3"/>
        <v>1281</v>
      </c>
      <c r="D17" s="20" vm="2189">
        <f t="shared" si="3"/>
        <v>8296</v>
      </c>
      <c r="E17" s="20" vm="2190">
        <f t="shared" si="3"/>
        <v>5774</v>
      </c>
      <c r="F17" s="20" vm="2191">
        <f t="shared" si="3"/>
        <v>4236</v>
      </c>
      <c r="G17" s="20" vm="2192">
        <f t="shared" si="3"/>
        <v>1751</v>
      </c>
      <c r="H17" s="21" vm="2193">
        <f t="shared" si="3"/>
        <v>1551</v>
      </c>
    </row>
    <row r="18" spans="1:8" x14ac:dyDescent="0.25">
      <c r="A18" s="6" t="str" vm="722">
        <f>CUBEMEMBER("walle RP2012",{"[Individus].[Lieu de naissance].[Lieu De Naissance 1].&amp;[1000]","[Individus].[Age décennal].[Age décennal 80].&amp;[6]"})</f>
        <v>60-69 ans</v>
      </c>
      <c r="B18" s="20" vm="822">
        <f t="shared" si="1"/>
        <v>12870</v>
      </c>
      <c r="C18" s="20" vm="2194">
        <f t="shared" si="3"/>
        <v>1303</v>
      </c>
      <c r="D18" s="20" vm="2195">
        <f t="shared" si="3"/>
        <v>6092</v>
      </c>
      <c r="E18" s="20" vm="2196">
        <f t="shared" si="3"/>
        <v>2798</v>
      </c>
      <c r="F18" s="20" vm="2197">
        <f t="shared" si="3"/>
        <v>1494</v>
      </c>
      <c r="G18" s="20" vm="2198">
        <f t="shared" si="3"/>
        <v>530</v>
      </c>
      <c r="H18" s="21" vm="2199">
        <f t="shared" si="3"/>
        <v>653</v>
      </c>
    </row>
    <row r="19" spans="1:8" x14ac:dyDescent="0.25">
      <c r="A19" s="6" t="str" vm="726">
        <f>CUBEMEMBER("walle RP2012",{"[Individus].[Lieu de naissance].[Lieu De Naissance 1].&amp;[1000]","[Individus].[Age décennal].[Age décennal 80].&amp;[7]"})</f>
        <v>70-79 ans</v>
      </c>
      <c r="B19" s="20" vm="753">
        <f t="shared" si="1"/>
        <v>7157</v>
      </c>
      <c r="C19" s="20" vm="2200">
        <f t="shared" si="3"/>
        <v>1495</v>
      </c>
      <c r="D19" s="20" vm="2201">
        <f t="shared" si="3"/>
        <v>3920</v>
      </c>
      <c r="E19" s="20" vm="2202">
        <f t="shared" si="3"/>
        <v>1063</v>
      </c>
      <c r="F19" s="20" vm="2203">
        <f t="shared" si="3"/>
        <v>403</v>
      </c>
      <c r="G19" s="20" vm="2204">
        <f t="shared" si="3"/>
        <v>117</v>
      </c>
      <c r="H19" s="21" vm="2205">
        <f t="shared" si="3"/>
        <v>159</v>
      </c>
    </row>
    <row r="20" spans="1:8" x14ac:dyDescent="0.25">
      <c r="A20" s="6" t="str" vm="731">
        <f>CUBEMEMBER("walle RP2012",{"[Individus].[Lieu de naissance].[Lieu De Naissance 1].&amp;[1000]","[Individus].[Age décennal].[Age décennal 80].&amp;[8]"})</f>
        <v>80 ans et plus</v>
      </c>
      <c r="B20" s="20" vm="826">
        <f t="shared" si="1"/>
        <v>2395</v>
      </c>
      <c r="C20" s="20" vm="2206">
        <f t="shared" si="3"/>
        <v>778</v>
      </c>
      <c r="D20" s="20" vm="2207">
        <f t="shared" si="3"/>
        <v>1208</v>
      </c>
      <c r="E20" s="20" vm="2208">
        <f t="shared" si="3"/>
        <v>263</v>
      </c>
      <c r="F20" s="20" vm="2209">
        <f t="shared" si="3"/>
        <v>91</v>
      </c>
      <c r="G20" s="20" vm="2210">
        <f t="shared" si="3"/>
        <v>24</v>
      </c>
      <c r="H20" s="21" vm="2211">
        <f t="shared" si="3"/>
        <v>31</v>
      </c>
    </row>
    <row r="21" spans="1:8" x14ac:dyDescent="0.25">
      <c r="A21" s="17" t="str" vm="891">
        <f>CUBESET("walle RP2012","{[Individus].[Lieu de naissance].[Lieu De Naissance 1].&amp;[2000],[Individus].[Lieu de naissance].[Lieu De Naissance 1].&amp;[3000],[Individus].[Lieu de naissance].[Lieu De Naissance 1].&amp;[4000]}","Métropole, DOM-TOM")</f>
        <v>Métropole, DOM-TOM</v>
      </c>
      <c r="B21" s="18" vm="892">
        <f t="shared" si="1"/>
        <v>22548</v>
      </c>
      <c r="C21" s="18" vm="2212">
        <f t="shared" si="3"/>
        <v>169</v>
      </c>
      <c r="D21" s="18" vm="2213">
        <f t="shared" si="3"/>
        <v>783</v>
      </c>
      <c r="E21" s="18" vm="2214">
        <f t="shared" si="3"/>
        <v>1945</v>
      </c>
      <c r="F21" s="18" vm="2215">
        <f t="shared" si="3"/>
        <v>3413</v>
      </c>
      <c r="G21" s="18" vm="2216">
        <f t="shared" si="3"/>
        <v>4036</v>
      </c>
      <c r="H21" s="19" vm="2217">
        <f t="shared" si="3"/>
        <v>12202</v>
      </c>
    </row>
    <row r="22" spans="1:8" x14ac:dyDescent="0.25">
      <c r="A22" s="6" t="str" vm="191">
        <f>CUBEMEMBER("walle RP2012","[Individus].[Age décennal].[Age décennal 80].&amp;[1]")</f>
        <v>10-19 ans</v>
      </c>
      <c r="B22" s="20" vm="901">
        <f>CUBEVALUE("walle RP2012",$A$2,$A22,B$2,$A$21)</f>
        <v>1031</v>
      </c>
      <c r="C22" s="20" vm="2218">
        <f>CUBEVALUE("walle RP2012",$A$2,$A22,C$2,$A$21)</f>
        <v>2</v>
      </c>
      <c r="D22" s="20" vm="2219">
        <f t="shared" ref="D22:H29" si="4">CUBEVALUE("walle RP2012",$A$2,$A22,D$2,$A$21)</f>
        <v>5</v>
      </c>
      <c r="E22" s="20" vm="2220">
        <f t="shared" si="4"/>
        <v>203</v>
      </c>
      <c r="F22" s="20" vm="2221">
        <f t="shared" si="4"/>
        <v>87</v>
      </c>
      <c r="G22" s="20" vm="2222">
        <f t="shared" si="4"/>
        <v>578</v>
      </c>
      <c r="H22" s="21" vm="2223">
        <f t="shared" si="4"/>
        <v>156</v>
      </c>
    </row>
    <row r="23" spans="1:8" x14ac:dyDescent="0.25">
      <c r="A23" s="6" t="str" vm="193">
        <f>CUBEMEMBER("walle RP2012","[Individus].[Age décennal].[Age décennal 80].&amp;[2]")</f>
        <v>20-29 ans</v>
      </c>
      <c r="B23" s="20" vm="910">
        <f t="shared" ref="B23:C29" si="5">CUBEVALUE("walle RP2012",$A$2,$A23,B$2,$A$21)</f>
        <v>2331</v>
      </c>
      <c r="C23" s="20" vm="2224">
        <f t="shared" si="5"/>
        <v>13</v>
      </c>
      <c r="D23" s="20" vm="2225">
        <f t="shared" si="4"/>
        <v>7</v>
      </c>
      <c r="E23" s="20" vm="2226">
        <f t="shared" si="4"/>
        <v>142</v>
      </c>
      <c r="F23" s="20" vm="2227">
        <f t="shared" si="4"/>
        <v>321</v>
      </c>
      <c r="G23" s="20" vm="2228">
        <f t="shared" si="4"/>
        <v>436</v>
      </c>
      <c r="H23" s="21" vm="2229">
        <f t="shared" si="4"/>
        <v>1412</v>
      </c>
    </row>
    <row r="24" spans="1:8" x14ac:dyDescent="0.25">
      <c r="A24" s="6" t="str" vm="195">
        <f>CUBEMEMBER("walle RP2012","[Individus].[Age décennal].[Age décennal 80].&amp;[3]")</f>
        <v>30-39 ans</v>
      </c>
      <c r="B24" s="20" vm="918">
        <f t="shared" si="5"/>
        <v>5263</v>
      </c>
      <c r="C24" s="20" vm="2230">
        <f t="shared" si="5"/>
        <v>18</v>
      </c>
      <c r="D24" s="20" vm="2231">
        <f t="shared" si="4"/>
        <v>87</v>
      </c>
      <c r="E24" s="20" vm="2232">
        <f t="shared" si="4"/>
        <v>339</v>
      </c>
      <c r="F24" s="20" vm="2233">
        <f t="shared" si="4"/>
        <v>653</v>
      </c>
      <c r="G24" s="20" vm="2234">
        <f t="shared" si="4"/>
        <v>917</v>
      </c>
      <c r="H24" s="21" vm="2235">
        <f t="shared" si="4"/>
        <v>3249</v>
      </c>
    </row>
    <row r="25" spans="1:8" x14ac:dyDescent="0.25">
      <c r="A25" s="6" t="str" vm="197">
        <f>CUBEMEMBER("walle RP2012","[Individus].[Age décennal].[Age décennal 80].&amp;[4]")</f>
        <v>40-49 ans</v>
      </c>
      <c r="B25" s="20" vm="926">
        <f t="shared" si="5"/>
        <v>6145</v>
      </c>
      <c r="C25" s="20" vm="2236">
        <f t="shared" si="5"/>
        <v>23</v>
      </c>
      <c r="D25" s="20" vm="2237">
        <f t="shared" si="4"/>
        <v>166</v>
      </c>
      <c r="E25" s="20" vm="2238">
        <f t="shared" si="4"/>
        <v>484</v>
      </c>
      <c r="F25" s="20" vm="2239">
        <f t="shared" si="4"/>
        <v>1087</v>
      </c>
      <c r="G25" s="20" vm="2240">
        <f t="shared" si="4"/>
        <v>919</v>
      </c>
      <c r="H25" s="21" vm="2241">
        <f t="shared" si="4"/>
        <v>3466</v>
      </c>
    </row>
    <row r="26" spans="1:8" x14ac:dyDescent="0.25">
      <c r="A26" s="6" t="str" vm="190">
        <f>CUBEMEMBER("walle RP2012","[Individus].[Age décennal].[Age décennal 80].&amp;[5]")</f>
        <v>50-59 ans</v>
      </c>
      <c r="B26" s="20" vm="934">
        <f t="shared" si="5"/>
        <v>4100</v>
      </c>
      <c r="C26" s="20" vm="2242">
        <f t="shared" si="5"/>
        <v>32</v>
      </c>
      <c r="D26" s="20" vm="2243">
        <f t="shared" si="4"/>
        <v>160</v>
      </c>
      <c r="E26" s="20" vm="2244">
        <f t="shared" si="4"/>
        <v>373</v>
      </c>
      <c r="F26" s="20" vm="2245">
        <f t="shared" si="4"/>
        <v>731</v>
      </c>
      <c r="G26" s="20" vm="2246">
        <f t="shared" si="4"/>
        <v>669</v>
      </c>
      <c r="H26" s="21" vm="2247">
        <f t="shared" si="4"/>
        <v>2135</v>
      </c>
    </row>
    <row r="27" spans="1:8" x14ac:dyDescent="0.25">
      <c r="A27" s="6" t="str" vm="192">
        <f>CUBEMEMBER("walle RP2012","[Individus].[Age décennal].[Age décennal 80].&amp;[6]")</f>
        <v>60-69 ans</v>
      </c>
      <c r="B27" s="20" vm="942">
        <f t="shared" si="5"/>
        <v>2469</v>
      </c>
      <c r="C27" s="20" vm="2248">
        <f t="shared" si="5"/>
        <v>31</v>
      </c>
      <c r="D27" s="20" vm="2249">
        <f t="shared" si="4"/>
        <v>168</v>
      </c>
      <c r="E27" s="20" vm="2250">
        <f t="shared" si="4"/>
        <v>235</v>
      </c>
      <c r="F27" s="20" vm="2251">
        <f t="shared" si="4"/>
        <v>398</v>
      </c>
      <c r="G27" s="20" vm="2252">
        <f t="shared" si="4"/>
        <v>358</v>
      </c>
      <c r="H27" s="21" vm="2253">
        <f t="shared" si="4"/>
        <v>1279</v>
      </c>
    </row>
    <row r="28" spans="1:8" x14ac:dyDescent="0.25">
      <c r="A28" s="6" t="str" vm="194">
        <f>CUBEMEMBER("walle RP2012","[Individus].[Age décennal].[Age décennal 80].&amp;[7]")</f>
        <v>70-79 ans</v>
      </c>
      <c r="B28" s="20" vm="950">
        <f t="shared" si="5"/>
        <v>867</v>
      </c>
      <c r="C28" s="20" vm="2254">
        <f t="shared" si="5"/>
        <v>22</v>
      </c>
      <c r="D28" s="20" vm="2255">
        <f t="shared" si="4"/>
        <v>119</v>
      </c>
      <c r="E28" s="20" vm="2256">
        <f t="shared" si="4"/>
        <v>112</v>
      </c>
      <c r="F28" s="20" vm="2257">
        <f t="shared" si="4"/>
        <v>103</v>
      </c>
      <c r="G28" s="20" vm="2258">
        <f t="shared" si="4"/>
        <v>116</v>
      </c>
      <c r="H28" s="21" vm="2259">
        <f t="shared" si="4"/>
        <v>395</v>
      </c>
    </row>
    <row r="29" spans="1:8" x14ac:dyDescent="0.25">
      <c r="A29" s="6" t="str" vm="196">
        <f>CUBEMEMBER("walle RP2012","[Individus].[Age décennal].[Age décennal 80].&amp;[8]")</f>
        <v>80 ans et plus</v>
      </c>
      <c r="B29" s="20" vm="958">
        <f t="shared" si="5"/>
        <v>342</v>
      </c>
      <c r="C29" s="20" vm="2260">
        <f t="shared" si="5"/>
        <v>28</v>
      </c>
      <c r="D29" s="20" vm="2261">
        <f t="shared" si="4"/>
        <v>71</v>
      </c>
      <c r="E29" s="20" vm="2262">
        <f t="shared" si="4"/>
        <v>57</v>
      </c>
      <c r="F29" s="20" vm="2263">
        <f t="shared" si="4"/>
        <v>33</v>
      </c>
      <c r="G29" s="20" vm="2264">
        <f t="shared" si="4"/>
        <v>43</v>
      </c>
      <c r="H29" s="21" vm="2265">
        <f t="shared" si="4"/>
        <v>110</v>
      </c>
    </row>
    <row r="30" spans="1:8" x14ac:dyDescent="0.25">
      <c r="A30" s="17" t="str" vm="730">
        <f>CUBEMEMBER("walle RP2012","[Individus].[Lieu de naissance].[Lieu De Naissance 1].&amp;[5000]")</f>
        <v>Etranger</v>
      </c>
      <c r="B30" s="18" vm="829">
        <f t="shared" ref="B30:F38" si="6">CUBEVALUE("walle RP2012",$A$2,$A30,B$2)</f>
        <v>4144</v>
      </c>
      <c r="C30" s="18" vm="2266">
        <f t="shared" si="6"/>
        <v>163</v>
      </c>
      <c r="D30" s="18" vm="2267">
        <f t="shared" si="6"/>
        <v>272</v>
      </c>
      <c r="E30" s="18" vm="2268">
        <f t="shared" si="6"/>
        <v>495</v>
      </c>
      <c r="F30" s="18" vm="2269">
        <f t="shared" si="6"/>
        <v>407</v>
      </c>
      <c r="G30" s="18" vm="2270">
        <f t="shared" ref="G30:H38" si="7">CUBEVALUE("walle RP2012",$A$2,$A30,G$2)</f>
        <v>733</v>
      </c>
      <c r="H30" s="19" vm="2271">
        <f t="shared" si="7"/>
        <v>2074</v>
      </c>
    </row>
    <row r="31" spans="1:8" x14ac:dyDescent="0.25">
      <c r="A31" s="6" t="str" vm="736">
        <f>CUBEMEMBER("walle RP2012",{"[Individus].[Lieu de naissance].[Lieu De Naissance 1].&amp;[5000]","[Individus].[Age décennal].[Age décennal 80].&amp;[1]"})</f>
        <v>10-19 ans</v>
      </c>
      <c r="B31" s="20" vm="758">
        <f t="shared" si="6"/>
        <v>124</v>
      </c>
      <c r="C31" s="20" vm="2272">
        <f t="shared" si="6"/>
        <v>1</v>
      </c>
      <c r="D31" s="20" t="str" vm="2319">
        <f t="shared" si="6"/>
        <v/>
      </c>
      <c r="E31" s="20" vm="2273">
        <f t="shared" si="6"/>
        <v>23</v>
      </c>
      <c r="F31" s="20" vm="2274">
        <f t="shared" si="6"/>
        <v>11</v>
      </c>
      <c r="G31" s="20" vm="2275">
        <f t="shared" si="7"/>
        <v>68</v>
      </c>
      <c r="H31" s="21" vm="2276">
        <f t="shared" si="7"/>
        <v>21</v>
      </c>
    </row>
    <row r="32" spans="1:8" x14ac:dyDescent="0.25">
      <c r="A32" s="6" t="str" vm="721">
        <f>CUBEMEMBER("walle RP2012",{"[Individus].[Lieu de naissance].[Lieu De Naissance 1].&amp;[5000]","[Individus].[Age décennal].[Age décennal 80].&amp;[2]"})</f>
        <v>20-29 ans</v>
      </c>
      <c r="B32" s="20" vm="833">
        <f t="shared" si="6"/>
        <v>310</v>
      </c>
      <c r="C32" s="20" vm="2277">
        <f t="shared" si="6"/>
        <v>11</v>
      </c>
      <c r="D32" s="20" vm="2278">
        <f t="shared" si="6"/>
        <v>13</v>
      </c>
      <c r="E32" s="20" vm="2279">
        <f t="shared" si="6"/>
        <v>39</v>
      </c>
      <c r="F32" s="20" vm="2280">
        <f t="shared" si="6"/>
        <v>21</v>
      </c>
      <c r="G32" s="20" vm="2281">
        <f t="shared" si="7"/>
        <v>77</v>
      </c>
      <c r="H32" s="21" vm="2282">
        <f t="shared" si="7"/>
        <v>149</v>
      </c>
    </row>
    <row r="33" spans="1:8" x14ac:dyDescent="0.25">
      <c r="A33" s="6" t="str" vm="725">
        <f>CUBEMEMBER("walle RP2012",{"[Individus].[Lieu de naissance].[Lieu De Naissance 1].&amp;[5000]","[Individus].[Age décennal].[Age décennal 80].&amp;[3]"})</f>
        <v>30-39 ans</v>
      </c>
      <c r="B33" s="20" vm="762">
        <f t="shared" si="6"/>
        <v>775</v>
      </c>
      <c r="C33" s="20" vm="2283">
        <f t="shared" si="6"/>
        <v>15</v>
      </c>
      <c r="D33" s="20" vm="2284">
        <f t="shared" si="6"/>
        <v>43</v>
      </c>
      <c r="E33" s="20" vm="2285">
        <f t="shared" si="6"/>
        <v>75</v>
      </c>
      <c r="F33" s="20" vm="2286">
        <f t="shared" si="6"/>
        <v>68</v>
      </c>
      <c r="G33" s="20" vm="2287">
        <f t="shared" si="7"/>
        <v>125</v>
      </c>
      <c r="H33" s="21" vm="2288">
        <f t="shared" si="7"/>
        <v>449</v>
      </c>
    </row>
    <row r="34" spans="1:8" x14ac:dyDescent="0.25">
      <c r="A34" s="6" t="str" vm="729">
        <f>CUBEMEMBER("walle RP2012",{"[Individus].[Lieu de naissance].[Lieu De Naissance 1].&amp;[5000]","[Individus].[Age décennal].[Age décennal 80].&amp;[4]"})</f>
        <v>40-49 ans</v>
      </c>
      <c r="B34" s="20" vm="837">
        <f t="shared" si="6"/>
        <v>908</v>
      </c>
      <c r="C34" s="20" vm="2289">
        <f t="shared" si="6"/>
        <v>23</v>
      </c>
      <c r="D34" s="20" vm="2290">
        <f t="shared" si="6"/>
        <v>58</v>
      </c>
      <c r="E34" s="20" vm="2291">
        <f t="shared" si="6"/>
        <v>108</v>
      </c>
      <c r="F34" s="20" vm="2292">
        <f t="shared" si="6"/>
        <v>89</v>
      </c>
      <c r="G34" s="20" vm="2293">
        <f t="shared" si="7"/>
        <v>164</v>
      </c>
      <c r="H34" s="21" vm="2294">
        <f t="shared" si="7"/>
        <v>466</v>
      </c>
    </row>
    <row r="35" spans="1:8" x14ac:dyDescent="0.25">
      <c r="A35" s="6" t="str" vm="734">
        <f>CUBEMEMBER("walle RP2012",{"[Individus].[Lieu de naissance].[Lieu De Naissance 1].&amp;[5000]","[Individus].[Age décennal].[Age décennal 80].&amp;[5]"})</f>
        <v>50-59 ans</v>
      </c>
      <c r="B35" s="20" vm="766">
        <f t="shared" si="6"/>
        <v>992</v>
      </c>
      <c r="C35" s="20" vm="2295">
        <f t="shared" si="6"/>
        <v>28</v>
      </c>
      <c r="D35" s="20" vm="2296">
        <f t="shared" si="6"/>
        <v>53</v>
      </c>
      <c r="E35" s="20" vm="2297">
        <f t="shared" si="6"/>
        <v>100</v>
      </c>
      <c r="F35" s="20" vm="2298">
        <f t="shared" si="6"/>
        <v>116</v>
      </c>
      <c r="G35" s="20" vm="2299">
        <f t="shared" si="7"/>
        <v>151</v>
      </c>
      <c r="H35" s="21" vm="2300">
        <f t="shared" si="7"/>
        <v>544</v>
      </c>
    </row>
    <row r="36" spans="1:8" x14ac:dyDescent="0.25">
      <c r="A36" s="6" t="str" vm="720">
        <f>CUBEMEMBER("walle RP2012",{"[Individus].[Lieu de naissance].[Lieu De Naissance 1].&amp;[5000]","[Individus].[Age décennal].[Age décennal 80].&amp;[6]"})</f>
        <v>60-69 ans</v>
      </c>
      <c r="B36" s="20" vm="841">
        <f t="shared" si="6"/>
        <v>608</v>
      </c>
      <c r="C36" s="20" vm="2301">
        <f t="shared" si="6"/>
        <v>31</v>
      </c>
      <c r="D36" s="20" vm="2302">
        <f t="shared" si="6"/>
        <v>43</v>
      </c>
      <c r="E36" s="20" vm="2303">
        <f t="shared" si="6"/>
        <v>81</v>
      </c>
      <c r="F36" s="20" vm="2304">
        <f t="shared" si="6"/>
        <v>61</v>
      </c>
      <c r="G36" s="20" vm="2305">
        <f t="shared" si="7"/>
        <v>98</v>
      </c>
      <c r="H36" s="21" vm="2306">
        <f t="shared" si="7"/>
        <v>294</v>
      </c>
    </row>
    <row r="37" spans="1:8" x14ac:dyDescent="0.25">
      <c r="A37" s="6" t="str" vm="724">
        <f>CUBEMEMBER("walle RP2012",{"[Individus].[Lieu de naissance].[Lieu De Naissance 1].&amp;[5000]","[Individus].[Age décennal].[Age décennal 80].&amp;[7]"})</f>
        <v>70-79 ans</v>
      </c>
      <c r="B37" s="20" vm="770">
        <f t="shared" si="6"/>
        <v>331</v>
      </c>
      <c r="C37" s="20" vm="2307">
        <f t="shared" si="6"/>
        <v>36</v>
      </c>
      <c r="D37" s="20" vm="2308">
        <f t="shared" si="6"/>
        <v>40</v>
      </c>
      <c r="E37" s="20" vm="2309">
        <f t="shared" si="6"/>
        <v>55</v>
      </c>
      <c r="F37" s="20" vm="2310">
        <f t="shared" si="6"/>
        <v>32</v>
      </c>
      <c r="G37" s="20" vm="2311">
        <f t="shared" si="7"/>
        <v>42</v>
      </c>
      <c r="H37" s="21" vm="2312">
        <f t="shared" si="7"/>
        <v>126</v>
      </c>
    </row>
    <row r="38" spans="1:8" x14ac:dyDescent="0.25">
      <c r="A38" s="12" t="str" vm="728">
        <f>CUBEMEMBER("walle RP2012",{"[Individus].[Lieu de naissance].[Lieu De Naissance 1].&amp;[5000]","[Individus].[Age décennal].[Age décennal 80].&amp;[8]"})</f>
        <v>80 ans et plus</v>
      </c>
      <c r="B38" s="22" vm="845">
        <f t="shared" si="6"/>
        <v>96</v>
      </c>
      <c r="C38" s="22" vm="2313">
        <f t="shared" si="6"/>
        <v>18</v>
      </c>
      <c r="D38" s="22" vm="2314">
        <f t="shared" si="6"/>
        <v>22</v>
      </c>
      <c r="E38" s="22" vm="2315">
        <f t="shared" si="6"/>
        <v>14</v>
      </c>
      <c r="F38" s="22" vm="2316">
        <f t="shared" si="6"/>
        <v>9</v>
      </c>
      <c r="G38" s="22" vm="2317">
        <f t="shared" si="7"/>
        <v>8</v>
      </c>
      <c r="H38" s="23" vm="2318">
        <f t="shared" si="7"/>
        <v>25</v>
      </c>
    </row>
    <row r="39" spans="1:8" x14ac:dyDescent="0.25">
      <c r="A39" s="24"/>
      <c r="B39" s="25"/>
      <c r="C39" s="25"/>
      <c r="D39" s="25"/>
      <c r="E39" s="25"/>
      <c r="F39" s="25"/>
      <c r="G39" s="14"/>
      <c r="H39" s="10" t="s">
        <v>2</v>
      </c>
    </row>
    <row r="40" spans="1:8" x14ac:dyDescent="0.25">
      <c r="A40" s="24"/>
      <c r="B40" s="25"/>
      <c r="C40" s="25"/>
      <c r="D40" s="25"/>
      <c r="E40" s="25"/>
      <c r="F40" s="25"/>
      <c r="G40" s="14"/>
      <c r="H40" s="14"/>
    </row>
  </sheetData>
  <mergeCells count="1">
    <mergeCell ref="A1:H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Liste des tableaux</vt:lpstr>
      <vt:lpstr>Chiffres clés</vt:lpstr>
      <vt:lpstr>DIP1a</vt:lpstr>
      <vt:lpstr>DIP1b</vt:lpstr>
      <vt:lpstr>DIP2a</vt:lpstr>
      <vt:lpstr>DIP2b</vt:lpstr>
      <vt:lpstr>NIVETUD1a</vt:lpstr>
      <vt:lpstr>NIVETUD1b</vt:lpstr>
      <vt:lpstr>NIVETUD2a</vt:lpstr>
      <vt:lpstr>NIVETUD2b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clairet</dc:creator>
  <cp:lastModifiedBy>sebastienm</cp:lastModifiedBy>
  <cp:lastPrinted>2013-11-12T21:08:17Z</cp:lastPrinted>
  <dcterms:created xsi:type="dcterms:W3CDTF">2013-09-26T20:01:44Z</dcterms:created>
  <dcterms:modified xsi:type="dcterms:W3CDTF">2016-04-08T20:23:32Z</dcterms:modified>
</cp:coreProperties>
</file>