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75" windowWidth="11475" windowHeight="6690" tabRatio="300" activeTab="0"/>
  </bookViews>
  <sheets>
    <sheet name="SOMM" sheetId="1" r:id="rId1"/>
    <sheet name="G1" sheetId="2" r:id="rId2"/>
    <sheet name="G2" sheetId="3" r:id="rId3"/>
    <sheet name="G3" sheetId="4" r:id="rId4"/>
    <sheet name="G4" sheetId="5" r:id="rId5"/>
  </sheets>
  <definedNames>
    <definedName name="_xlnm.Print_Titles" localSheetId="1">'G1'!$1:$9</definedName>
    <definedName name="_xlnm.Print_Titles" localSheetId="2">'G2'!$1:$6</definedName>
    <definedName name="_xlnm.Print_Titles" localSheetId="3">'G3'!$1:$5</definedName>
    <definedName name="_xlnm.Print_Titles" localSheetId="4">'G4'!$1:$6</definedName>
    <definedName name="_xlnm.Print_Area" localSheetId="4">'G4'!$A$1:$R$75</definedName>
  </definedNames>
  <calcPr fullCalcOnLoad="1"/>
</workbook>
</file>

<file path=xl/sharedStrings.xml><?xml version="1.0" encoding="utf-8"?>
<sst xmlns="http://schemas.openxmlformats.org/spreadsheetml/2006/main" count="446" uniqueCount="236">
  <si>
    <t>CHAPITRE 2 : POPULATION LEGALE</t>
  </si>
  <si>
    <t>G1 - Composition de la population légale des communes et communes associées de Polynésie française</t>
  </si>
  <si>
    <t>(pour les définitions des différentes catégories de population, se reporter à la méthodologie en fin de volume)</t>
  </si>
  <si>
    <t>Source : INSEE, IT.STAT. - Recensement Général de la Population du 3 septembre 1996.</t>
  </si>
  <si>
    <t>COMMUNES</t>
  </si>
  <si>
    <t>POPULATION</t>
  </si>
  <si>
    <t>POPULATION COMPTEE A PART</t>
  </si>
  <si>
    <t>DOUBLES</t>
  </si>
  <si>
    <t xml:space="preserve">     dont</t>
  </si>
  <si>
    <t>totale 1996</t>
  </si>
  <si>
    <t>municipale</t>
  </si>
  <si>
    <t>totale</t>
  </si>
  <si>
    <t>population</t>
  </si>
  <si>
    <t>COMPTES</t>
  </si>
  <si>
    <t xml:space="preserve">     communes associées</t>
  </si>
  <si>
    <t>avec</t>
  </si>
  <si>
    <t>des</t>
  </si>
  <si>
    <t>ajoutée</t>
  </si>
  <si>
    <t>sans</t>
  </si>
  <si>
    <t>doubles</t>
  </si>
  <si>
    <t>établissements</t>
  </si>
  <si>
    <t>au titre des</t>
  </si>
  <si>
    <t>comptes</t>
  </si>
  <si>
    <t>collectivités</t>
  </si>
  <si>
    <t>(1)</t>
  </si>
  <si>
    <t>(2)</t>
  </si>
  <si>
    <t>(3)</t>
  </si>
  <si>
    <t>(4)</t>
  </si>
  <si>
    <t>(5)</t>
  </si>
  <si>
    <t>(6)</t>
  </si>
  <si>
    <t>(7)</t>
  </si>
  <si>
    <t>11- ANAA</t>
  </si>
  <si>
    <t xml:space="preserve">     Anaa</t>
  </si>
  <si>
    <t xml:space="preserve">     Faaite</t>
  </si>
  <si>
    <t>12- ARUE</t>
  </si>
  <si>
    <t>13- ARUTUA</t>
  </si>
  <si>
    <t xml:space="preserve">     Apataki</t>
  </si>
  <si>
    <t xml:space="preserve">     Arutua</t>
  </si>
  <si>
    <t xml:space="preserve">     Kaukura</t>
  </si>
  <si>
    <t>14- BORA-BORA</t>
  </si>
  <si>
    <t xml:space="preserve">     Anau</t>
  </si>
  <si>
    <t xml:space="preserve">     Faanui</t>
  </si>
  <si>
    <t xml:space="preserve">     Nunue</t>
  </si>
  <si>
    <t>15- FAAA</t>
  </si>
  <si>
    <t>16- FAKARAVA</t>
  </si>
  <si>
    <t xml:space="preserve">     Fakarava</t>
  </si>
  <si>
    <t xml:space="preserve">     Kauehi</t>
  </si>
  <si>
    <t xml:space="preserve">     Niau</t>
  </si>
  <si>
    <t>17- FANGATAU</t>
  </si>
  <si>
    <t xml:space="preserve">     Fakahina</t>
  </si>
  <si>
    <t xml:space="preserve">     Fangatau</t>
  </si>
  <si>
    <t>18- FATU-HIVA</t>
  </si>
  <si>
    <t>19- GAMBIER</t>
  </si>
  <si>
    <t>20- HAO</t>
  </si>
  <si>
    <t xml:space="preserve">     Amanu</t>
  </si>
  <si>
    <t xml:space="preserve">     Hao</t>
  </si>
  <si>
    <t xml:space="preserve">     Hereheretue</t>
  </si>
  <si>
    <t>21- HIKUERU</t>
  </si>
  <si>
    <t xml:space="preserve">     Hikueru</t>
  </si>
  <si>
    <t xml:space="preserve">     Marokau</t>
  </si>
  <si>
    <t>22- HITIAA O TE RA</t>
  </si>
  <si>
    <t xml:space="preserve">     Hitiaa</t>
  </si>
  <si>
    <t xml:space="preserve">     Mahaena</t>
  </si>
  <si>
    <t xml:space="preserve">     Papenoo</t>
  </si>
  <si>
    <t xml:space="preserve">     Tiarei</t>
  </si>
  <si>
    <t>23- HIVA-OA</t>
  </si>
  <si>
    <t xml:space="preserve">     Atuona</t>
  </si>
  <si>
    <t xml:space="preserve">     Puamau</t>
  </si>
  <si>
    <t>24- HUAHINE</t>
  </si>
  <si>
    <t xml:space="preserve">     Faie</t>
  </si>
  <si>
    <t xml:space="preserve">     Fare</t>
  </si>
  <si>
    <t xml:space="preserve">     Fitii</t>
  </si>
  <si>
    <t xml:space="preserve">     Haapu</t>
  </si>
  <si>
    <t xml:space="preserve">     Maeva</t>
  </si>
  <si>
    <t xml:space="preserve">     Maroe</t>
  </si>
  <si>
    <t xml:space="preserve">     Parea</t>
  </si>
  <si>
    <t xml:space="preserve">     Tefarerii</t>
  </si>
  <si>
    <t>25- MAHINA</t>
  </si>
  <si>
    <t>26- MAKEMO</t>
  </si>
  <si>
    <t xml:space="preserve">     Katiu</t>
  </si>
  <si>
    <t xml:space="preserve">     Makemo</t>
  </si>
  <si>
    <t xml:space="preserve">     Raroia</t>
  </si>
  <si>
    <t xml:space="preserve">     Taenga</t>
  </si>
  <si>
    <t>27- MANIHI</t>
  </si>
  <si>
    <t xml:space="preserve">     Ahe</t>
  </si>
  <si>
    <t xml:space="preserve">     Manihi</t>
  </si>
  <si>
    <t>28- MAUPITI</t>
  </si>
  <si>
    <t>29- MOOREA-MAIAO</t>
  </si>
  <si>
    <t xml:space="preserve">     Afareaitu</t>
  </si>
  <si>
    <t xml:space="preserve">     Haapiti</t>
  </si>
  <si>
    <t xml:space="preserve">     Maiao</t>
  </si>
  <si>
    <t xml:space="preserve">     Paopao</t>
  </si>
  <si>
    <t xml:space="preserve">     Papetoai</t>
  </si>
  <si>
    <t xml:space="preserve">     Teavaro</t>
  </si>
  <si>
    <t>30- NAPUKA</t>
  </si>
  <si>
    <t xml:space="preserve">     Napuka</t>
  </si>
  <si>
    <t xml:space="preserve">     Tepoto</t>
  </si>
  <si>
    <t>31- NUKU-HIVA</t>
  </si>
  <si>
    <t xml:space="preserve">     Hatiheu</t>
  </si>
  <si>
    <t xml:space="preserve">     Taiohae</t>
  </si>
  <si>
    <t xml:space="preserve">     Taipivai</t>
  </si>
  <si>
    <t>32- NUKUTAVAKE</t>
  </si>
  <si>
    <t xml:space="preserve">     Nukutavake</t>
  </si>
  <si>
    <t xml:space="preserve">     Vahitahi</t>
  </si>
  <si>
    <t xml:space="preserve">     Vairaatea</t>
  </si>
  <si>
    <t>33- PAEA</t>
  </si>
  <si>
    <t>34- PAPARA</t>
  </si>
  <si>
    <t>35- PAPEETE</t>
  </si>
  <si>
    <t>36- PIRAE</t>
  </si>
  <si>
    <t>37- PUKAPUKA</t>
  </si>
  <si>
    <t>38- PUNAAUIA</t>
  </si>
  <si>
    <t>39- RAIVAVAE</t>
  </si>
  <si>
    <t xml:space="preserve">     Anatonu</t>
  </si>
  <si>
    <t xml:space="preserve">     Rairua</t>
  </si>
  <si>
    <t xml:space="preserve">     Vaiuru</t>
  </si>
  <si>
    <t>40- RANGIROA</t>
  </si>
  <si>
    <t xml:space="preserve">     Makatea</t>
  </si>
  <si>
    <t xml:space="preserve">     Mataiva</t>
  </si>
  <si>
    <t xml:space="preserve">     Rangiroa</t>
  </si>
  <si>
    <t xml:space="preserve">     Tikehau</t>
  </si>
  <si>
    <t>41- RAPA</t>
  </si>
  <si>
    <t>42- REAO</t>
  </si>
  <si>
    <t xml:space="preserve">     Pukarua</t>
  </si>
  <si>
    <t xml:space="preserve">     Reao</t>
  </si>
  <si>
    <t>43- RIMATARA</t>
  </si>
  <si>
    <t xml:space="preserve">     Amaru</t>
  </si>
  <si>
    <t xml:space="preserve">     Anapoto</t>
  </si>
  <si>
    <t xml:space="preserve">     Mutuaura</t>
  </si>
  <si>
    <t>44- RURUTU</t>
  </si>
  <si>
    <t xml:space="preserve">     Avera</t>
  </si>
  <si>
    <t xml:space="preserve">     Auti</t>
  </si>
  <si>
    <t xml:space="preserve">     Moerai</t>
  </si>
  <si>
    <t>45- TAHAA</t>
  </si>
  <si>
    <t xml:space="preserve">     Faaaha</t>
  </si>
  <si>
    <t xml:space="preserve">     Haamene</t>
  </si>
  <si>
    <t xml:space="preserve">     Hipu</t>
  </si>
  <si>
    <t xml:space="preserve">     Iripau</t>
  </si>
  <si>
    <t xml:space="preserve">     Niua</t>
  </si>
  <si>
    <t xml:space="preserve">     Ruutia</t>
  </si>
  <si>
    <t xml:space="preserve">     Tapuamu</t>
  </si>
  <si>
    <t xml:space="preserve">     Vaitoare</t>
  </si>
  <si>
    <t>46- TAHUATA</t>
  </si>
  <si>
    <t>47- TAIARAPU-EST</t>
  </si>
  <si>
    <t xml:space="preserve">     Afaahiti</t>
  </si>
  <si>
    <t xml:space="preserve">     Faaone</t>
  </si>
  <si>
    <t xml:space="preserve">     Pueu</t>
  </si>
  <si>
    <t xml:space="preserve">     Tautira</t>
  </si>
  <si>
    <t>48- TAIARAPU-OUEST</t>
  </si>
  <si>
    <t xml:space="preserve">     Teahupoo</t>
  </si>
  <si>
    <t xml:space="preserve">     Toahotu</t>
  </si>
  <si>
    <t xml:space="preserve">     Vairao</t>
  </si>
  <si>
    <t>49- TAKAROA</t>
  </si>
  <si>
    <t xml:space="preserve">     Takapoto</t>
  </si>
  <si>
    <t xml:space="preserve">     Takaroa</t>
  </si>
  <si>
    <t>50- TAPUTAPUATEA</t>
  </si>
  <si>
    <t xml:space="preserve">     Opoa</t>
  </si>
  <si>
    <t xml:space="preserve">     Puohine</t>
  </si>
  <si>
    <t>51- TATAKOTO</t>
  </si>
  <si>
    <t>52- TEVA I UTA</t>
  </si>
  <si>
    <t xml:space="preserve">     Mataiea</t>
  </si>
  <si>
    <t xml:space="preserve">     Papeari</t>
  </si>
  <si>
    <t>53- TUBUAI</t>
  </si>
  <si>
    <t xml:space="preserve">     Mahu</t>
  </si>
  <si>
    <t xml:space="preserve">     Mataura</t>
  </si>
  <si>
    <t xml:space="preserve">     Taahuaia</t>
  </si>
  <si>
    <t>54- TUMARAA</t>
  </si>
  <si>
    <t xml:space="preserve">     Fetuna</t>
  </si>
  <si>
    <t xml:space="preserve">     Tehurui</t>
  </si>
  <si>
    <t xml:space="preserve">     Tevaitoa</t>
  </si>
  <si>
    <t xml:space="preserve">     Vaiaau</t>
  </si>
  <si>
    <t>55- TUREIA</t>
  </si>
  <si>
    <t>56- UA-HUKA</t>
  </si>
  <si>
    <t>57- UA-POU</t>
  </si>
  <si>
    <t xml:space="preserve">     Hakahau</t>
  </si>
  <si>
    <t xml:space="preserve">     Hakamaii</t>
  </si>
  <si>
    <t>58- UTUROA</t>
  </si>
  <si>
    <t>G2 - Population et nombre des collectivités par catégorie, subdivision et commune</t>
  </si>
  <si>
    <t xml:space="preserve">SUBDIVISIONS </t>
  </si>
  <si>
    <t>Collectivités</t>
  </si>
  <si>
    <t>population sans RP(*) sur le territoire</t>
  </si>
  <si>
    <t>population avec RP(*) dans la même commune</t>
  </si>
  <si>
    <t>population avec RP(*) dans une autre commune</t>
  </si>
  <si>
    <t>population totale</t>
  </si>
  <si>
    <t>nombre</t>
  </si>
  <si>
    <t xml:space="preserve">ENSEMBLE DE LA </t>
  </si>
  <si>
    <t>POLYNESIE FRANÇAISE</t>
  </si>
  <si>
    <t>1- ILES DU VENT</t>
  </si>
  <si>
    <t>2- ILES SOUS-LE-VENT</t>
  </si>
  <si>
    <t>3- MARQUISES</t>
  </si>
  <si>
    <t>4- AUSTRALES</t>
  </si>
  <si>
    <t>5- TUAMOTU-GAMBIER</t>
  </si>
  <si>
    <t>(*) RP : résidence personnelle</t>
  </si>
  <si>
    <t>G3 - Population et nombre des collectivités par catégorie, subdivision et commune</t>
  </si>
  <si>
    <t>SUBDIVISIONS</t>
  </si>
  <si>
    <t>Catégories de collectivité</t>
  </si>
  <si>
    <t>Foyers de travailleurs</t>
  </si>
  <si>
    <t>Maisons de retraite</t>
  </si>
  <si>
    <t>Hôpitaux de long séjour</t>
  </si>
  <si>
    <t>Communautés religieuses</t>
  </si>
  <si>
    <t>Centres d'hébergement</t>
  </si>
  <si>
    <t>Autres</t>
  </si>
  <si>
    <t xml:space="preserve">G4- Population et nombre des établissements par catégorie, subdivision et commune </t>
  </si>
  <si>
    <t>Etablissements</t>
  </si>
  <si>
    <t>Ensemble</t>
  </si>
  <si>
    <t>Militaires</t>
  </si>
  <si>
    <t>Internats scolaires</t>
  </si>
  <si>
    <t>Pénitentiaires</t>
  </si>
  <si>
    <t>population sans RP dans le territoire</t>
  </si>
  <si>
    <t xml:space="preserve">nombre </t>
  </si>
  <si>
    <t>pop2 ensemble</t>
  </si>
  <si>
    <t>pop2 militaires</t>
  </si>
  <si>
    <t>pop2 internats</t>
  </si>
  <si>
    <t>pop prison</t>
  </si>
  <si>
    <t>(1)+(6)</t>
  </si>
  <si>
    <t>(2)+(7)</t>
  </si>
  <si>
    <t>(3)+(8)+(11)</t>
  </si>
  <si>
    <t>(4)+(9)+(11)</t>
  </si>
  <si>
    <t>(5)+(10)+(12)</t>
  </si>
  <si>
    <t>(8)</t>
  </si>
  <si>
    <t>(9)</t>
  </si>
  <si>
    <t>(10)</t>
  </si>
  <si>
    <t>(11)</t>
  </si>
  <si>
    <t>(12)</t>
  </si>
  <si>
    <t>Composition de la population légale des communes et communes</t>
  </si>
  <si>
    <t xml:space="preserve">        associées de Polynésie française</t>
  </si>
  <si>
    <t xml:space="preserve">Population et nombre des collectivités par catégorie de population, </t>
  </si>
  <si>
    <t xml:space="preserve">        subdivision et commune</t>
  </si>
  <si>
    <t xml:space="preserve">Population et nombre des collectivités par catégorie de logements, </t>
  </si>
  <si>
    <t xml:space="preserve">        subdivision et commune  </t>
  </si>
  <si>
    <t xml:space="preserve">Population et nombre des établissements par catégorie, subdivision </t>
  </si>
  <si>
    <t xml:space="preserve">       et commune </t>
  </si>
  <si>
    <t>voir le tableau</t>
  </si>
  <si>
    <t>G1</t>
  </si>
  <si>
    <t>G2</t>
  </si>
  <si>
    <t>G3</t>
  </si>
  <si>
    <t>G4</t>
  </si>
</sst>
</file>

<file path=xl/styles.xml><?xml version="1.0" encoding="utf-8"?>
<styleSheet xmlns="http://schemas.openxmlformats.org/spreadsheetml/2006/main">
  <numFmts count="23">
    <numFmt numFmtId="5" formatCode="#,##0\ &quot;CFP&quot;;\-#,##0\ &quot;CFP&quot;"/>
    <numFmt numFmtId="6" formatCode="#,##0\ &quot;CFP&quot;;[Red]\-#,##0\ &quot;CFP&quot;"/>
    <numFmt numFmtId="7" formatCode="#,##0.00\ &quot;CFP&quot;;\-#,##0.00\ &quot;CFP&quot;"/>
    <numFmt numFmtId="8" formatCode="#,##0.00\ &quot;CFP&quot;;[Red]\-#,##0.00\ &quot;CFP&quot;"/>
    <numFmt numFmtId="42" formatCode="_-* #,##0\ &quot;CFP&quot;_-;\-* #,##0\ &quot;CFP&quot;_-;_-* &quot;-&quot;\ &quot;CFP&quot;_-;_-@_-"/>
    <numFmt numFmtId="41" formatCode="_-* #,##0\ _C_F_P_-;\-* #,##0\ _C_F_P_-;_-* &quot;-&quot;\ _C_F_P_-;_-@_-"/>
    <numFmt numFmtId="44" formatCode="_-* #,##0.00\ &quot;CFP&quot;_-;\-* #,##0.00\ &quot;CFP&quot;_-;_-* &quot;-&quot;??\ &quot;CFP&quot;_-;_-@_-"/>
    <numFmt numFmtId="43" formatCode="_-* #,##0.00\ _C_F_P_-;\-* #,##0.00\ _C_F_P_-;_-* &quot;-&quot;??\ _C_F_P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-0.0%;\+0.0%"/>
    <numFmt numFmtId="173" formatCode="\+0.0%;\-0.0%"/>
    <numFmt numFmtId="174" formatCode="\+#,###;\-#,###"/>
    <numFmt numFmtId="175" formatCode="#,##0.0"/>
    <numFmt numFmtId="176" formatCode="0.0%"/>
    <numFmt numFmtId="177" formatCode="#,##0.000"/>
    <numFmt numFmtId="178" formatCode="#,##0.0000"/>
  </numFmts>
  <fonts count="2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0"/>
    </font>
    <font>
      <sz val="10"/>
      <name val="Arial"/>
      <family val="2"/>
    </font>
    <font>
      <b/>
      <sz val="8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2"/>
      <name val="Helvetica"/>
      <family val="0"/>
    </font>
    <font>
      <i/>
      <sz val="7"/>
      <color indexed="8"/>
      <name val="Helvetica"/>
      <family val="2"/>
    </font>
    <font>
      <sz val="8"/>
      <name val="Helvetica-Narrow"/>
      <family val="2"/>
    </font>
    <font>
      <b/>
      <sz val="8"/>
      <name val="Helvetica-Narrow"/>
      <family val="2"/>
    </font>
    <font>
      <i/>
      <sz val="8"/>
      <name val="Helvetica-Narrow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7"/>
      <name val="Helvetica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sz val="12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6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4" fillId="0" borderId="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3" fontId="15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15" fillId="0" borderId="5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15" fillId="0" borderId="2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3" fontId="6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6" fillId="0" borderId="2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7" fillId="0" borderId="0" xfId="0" applyFont="1" applyAlignment="1">
      <alignment/>
    </xf>
    <xf numFmtId="3" fontId="16" fillId="0" borderId="29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49" fontId="16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6" xfId="0" applyFont="1" applyBorder="1" applyAlignment="1">
      <alignment vertical="top"/>
    </xf>
    <xf numFmtId="0" fontId="7" fillId="0" borderId="27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/>
    </xf>
    <xf numFmtId="49" fontId="7" fillId="2" borderId="0" xfId="0" applyNumberFormat="1" applyFont="1" applyFill="1" applyAlignment="1">
      <alignment/>
    </xf>
    <xf numFmtId="0" fontId="17" fillId="2" borderId="0" xfId="15" applyFill="1" applyAlignment="1">
      <alignment/>
    </xf>
    <xf numFmtId="0" fontId="19" fillId="2" borderId="0" xfId="0" applyFont="1" applyFill="1" applyAlignment="1">
      <alignment/>
    </xf>
    <xf numFmtId="0" fontId="9" fillId="2" borderId="0" xfId="0" applyFont="1" applyFill="1" applyAlignment="1">
      <alignment/>
    </xf>
    <xf numFmtId="49" fontId="9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1.421875" style="175" customWidth="1"/>
    <col min="2" max="7" width="11.421875" style="170" customWidth="1"/>
    <col min="8" max="8" width="12.7109375" style="170" customWidth="1"/>
    <col min="9" max="16384" width="11.421875" style="170" customWidth="1"/>
  </cols>
  <sheetData>
    <row r="1" spans="1:7" ht="15.75">
      <c r="A1" s="175" t="s">
        <v>0</v>
      </c>
      <c r="B1" s="169"/>
      <c r="C1" s="169"/>
      <c r="D1" s="169"/>
      <c r="E1" s="169"/>
      <c r="F1" s="169"/>
      <c r="G1" s="169"/>
    </row>
    <row r="2" spans="2:7" ht="15.75">
      <c r="B2" s="169"/>
      <c r="C2" s="169"/>
      <c r="D2" s="169"/>
      <c r="E2" s="169"/>
      <c r="F2" s="169"/>
      <c r="G2" s="169"/>
    </row>
    <row r="3" spans="1:7" ht="18" customHeight="1">
      <c r="A3" s="175" t="s">
        <v>232</v>
      </c>
      <c r="B3" s="169" t="s">
        <v>223</v>
      </c>
      <c r="C3" s="169"/>
      <c r="D3" s="169"/>
      <c r="E3" s="169"/>
      <c r="F3" s="169"/>
      <c r="G3" s="169"/>
    </row>
    <row r="4" spans="2:7" ht="15.75">
      <c r="B4" s="169" t="s">
        <v>224</v>
      </c>
      <c r="C4" s="169"/>
      <c r="D4" s="169"/>
      <c r="E4" s="169"/>
      <c r="F4" s="169"/>
      <c r="G4" s="169"/>
    </row>
    <row r="5" spans="2:7" ht="15.75">
      <c r="B5" s="173" t="s">
        <v>231</v>
      </c>
      <c r="C5" s="169"/>
      <c r="D5" s="169"/>
      <c r="E5" s="169"/>
      <c r="F5" s="169"/>
      <c r="G5" s="169"/>
    </row>
    <row r="6" spans="2:7" ht="15.75">
      <c r="B6" s="169"/>
      <c r="C6" s="169"/>
      <c r="D6" s="169"/>
      <c r="E6" s="169"/>
      <c r="F6" s="169"/>
      <c r="G6" s="169"/>
    </row>
    <row r="7" spans="1:7" ht="15.75">
      <c r="A7" s="175" t="s">
        <v>233</v>
      </c>
      <c r="B7" s="169" t="s">
        <v>225</v>
      </c>
      <c r="C7" s="169"/>
      <c r="D7" s="169"/>
      <c r="E7" s="169"/>
      <c r="F7" s="169"/>
      <c r="G7" s="169"/>
    </row>
    <row r="8" spans="2:7" ht="15.75">
      <c r="B8" s="169" t="s">
        <v>226</v>
      </c>
      <c r="C8" s="169"/>
      <c r="D8" s="169"/>
      <c r="E8" s="169"/>
      <c r="F8" s="169"/>
      <c r="G8" s="169"/>
    </row>
    <row r="9" spans="2:7" ht="15.75">
      <c r="B9" s="173" t="s">
        <v>231</v>
      </c>
      <c r="C9" s="169"/>
      <c r="D9" s="169"/>
      <c r="E9" s="169"/>
      <c r="F9" s="169"/>
      <c r="G9" s="169"/>
    </row>
    <row r="10" spans="2:7" ht="15.75">
      <c r="B10" s="169"/>
      <c r="C10" s="169"/>
      <c r="D10" s="169"/>
      <c r="E10" s="169"/>
      <c r="F10" s="169"/>
      <c r="G10" s="169"/>
    </row>
    <row r="11" spans="1:7" ht="15.75">
      <c r="A11" s="175" t="s">
        <v>234</v>
      </c>
      <c r="B11" s="169" t="s">
        <v>227</v>
      </c>
      <c r="C11" s="169"/>
      <c r="D11" s="169"/>
      <c r="E11" s="169"/>
      <c r="F11" s="169"/>
      <c r="G11" s="169"/>
    </row>
    <row r="12" s="175" customFormat="1" ht="15.75">
      <c r="B12" s="176" t="s">
        <v>228</v>
      </c>
    </row>
    <row r="13" ht="15.75">
      <c r="B13" s="173" t="s">
        <v>231</v>
      </c>
    </row>
    <row r="14" ht="15.75">
      <c r="B14" s="171"/>
    </row>
    <row r="15" spans="1:2" s="175" customFormat="1" ht="15.75">
      <c r="A15" s="175" t="s">
        <v>235</v>
      </c>
      <c r="B15" s="176" t="s">
        <v>229</v>
      </c>
    </row>
    <row r="16" spans="1:2" s="174" customFormat="1" ht="15.75">
      <c r="A16" s="175"/>
      <c r="B16" s="176" t="s">
        <v>230</v>
      </c>
    </row>
    <row r="17" ht="15.75">
      <c r="B17" s="173" t="s">
        <v>231</v>
      </c>
    </row>
    <row r="18" ht="15.75">
      <c r="B18" s="171"/>
    </row>
    <row r="19" ht="15.75">
      <c r="B19" s="171"/>
    </row>
    <row r="20" ht="15.75">
      <c r="B20" s="171"/>
    </row>
    <row r="21" ht="15.75">
      <c r="B21" s="171"/>
    </row>
    <row r="22" ht="15.75">
      <c r="B22" s="171"/>
    </row>
    <row r="23" ht="15.75">
      <c r="B23" s="172"/>
    </row>
    <row r="24" ht="15.75">
      <c r="B24" s="172"/>
    </row>
    <row r="25" ht="15.75">
      <c r="B25" s="172"/>
    </row>
    <row r="26" ht="15.75">
      <c r="B26" s="172"/>
    </row>
    <row r="27" ht="15.75">
      <c r="B27" s="172"/>
    </row>
    <row r="28" ht="15.75">
      <c r="B28" s="172"/>
    </row>
    <row r="29" ht="15.75">
      <c r="B29" s="172"/>
    </row>
    <row r="30" ht="15.75">
      <c r="B30" s="172"/>
    </row>
    <row r="31" ht="15.75">
      <c r="B31" s="172"/>
    </row>
  </sheetData>
  <hyperlinks>
    <hyperlink ref="B5" location="'G1'!A1" display="voir le tableau"/>
    <hyperlink ref="B9" location="'G2'!A1" display="voir le tableau"/>
    <hyperlink ref="B13" location="'G3'!A1" display="voir le tableau"/>
    <hyperlink ref="B17" location="'G4'!A1" display="voir le tableau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7109375" style="39" customWidth="1"/>
    <col min="2" max="3" width="10.28125" style="39" customWidth="1"/>
    <col min="4" max="4" width="10.57421875" style="39" customWidth="1"/>
    <col min="5" max="5" width="11.7109375" style="39" customWidth="1"/>
    <col min="6" max="6" width="9.7109375" style="39" customWidth="1"/>
    <col min="7" max="7" width="8.7109375" style="39" customWidth="1"/>
    <col min="8" max="16384" width="10.8515625" style="39" customWidth="1"/>
  </cols>
  <sheetData>
    <row r="1" spans="1:8" ht="12">
      <c r="A1" s="77" t="s">
        <v>1</v>
      </c>
      <c r="B1" s="7"/>
      <c r="C1" s="7"/>
      <c r="D1" s="7"/>
      <c r="E1" s="7"/>
      <c r="F1" s="7"/>
      <c r="G1" s="7"/>
      <c r="H1" s="7"/>
    </row>
    <row r="2" spans="1:8" ht="11.25">
      <c r="A2" s="110" t="s">
        <v>2</v>
      </c>
      <c r="B2" s="7"/>
      <c r="C2" s="7"/>
      <c r="D2" s="7"/>
      <c r="E2" s="7"/>
      <c r="F2" s="7"/>
      <c r="G2" s="7"/>
      <c r="H2" s="7"/>
    </row>
    <row r="3" spans="1:9" ht="11.25">
      <c r="A3" s="35" t="s">
        <v>3</v>
      </c>
      <c r="B3" s="7"/>
      <c r="C3" s="52"/>
      <c r="D3" s="52"/>
      <c r="E3" s="52"/>
      <c r="F3" s="52"/>
      <c r="G3" s="52"/>
      <c r="H3" s="52"/>
      <c r="I3" s="41"/>
    </row>
    <row r="4" spans="1:8" ht="11.25">
      <c r="A4" s="53" t="s">
        <v>4</v>
      </c>
      <c r="B4" s="54" t="s">
        <v>5</v>
      </c>
      <c r="C4" s="49" t="s">
        <v>5</v>
      </c>
      <c r="D4" s="66" t="s">
        <v>6</v>
      </c>
      <c r="E4" s="66"/>
      <c r="F4" s="66"/>
      <c r="G4" s="49" t="s">
        <v>7</v>
      </c>
      <c r="H4" s="49" t="s">
        <v>5</v>
      </c>
    </row>
    <row r="5" spans="1:9" ht="11.25">
      <c r="A5" s="55" t="s">
        <v>8</v>
      </c>
      <c r="B5" s="50" t="s">
        <v>9</v>
      </c>
      <c r="C5" s="48" t="s">
        <v>10</v>
      </c>
      <c r="D5" s="67" t="s">
        <v>11</v>
      </c>
      <c r="E5" s="67" t="s">
        <v>12</v>
      </c>
      <c r="F5" s="68" t="s">
        <v>12</v>
      </c>
      <c r="G5" s="48" t="s">
        <v>13</v>
      </c>
      <c r="H5" s="48">
        <v>1996</v>
      </c>
      <c r="I5" s="40"/>
    </row>
    <row r="6" spans="1:9" ht="11.25">
      <c r="A6" s="55" t="s">
        <v>14</v>
      </c>
      <c r="B6" s="50" t="s">
        <v>15</v>
      </c>
      <c r="C6" s="48"/>
      <c r="D6" s="48"/>
      <c r="E6" s="48" t="s">
        <v>16</v>
      </c>
      <c r="F6" s="48" t="s">
        <v>17</v>
      </c>
      <c r="G6" s="48"/>
      <c r="H6" s="48" t="s">
        <v>18</v>
      </c>
      <c r="I6" s="40"/>
    </row>
    <row r="7" spans="1:9" ht="11.25">
      <c r="A7" s="48"/>
      <c r="B7" s="50" t="s">
        <v>19</v>
      </c>
      <c r="C7" s="48"/>
      <c r="D7" s="48"/>
      <c r="E7" s="48" t="s">
        <v>20</v>
      </c>
      <c r="F7" s="48" t="s">
        <v>21</v>
      </c>
      <c r="G7" s="48"/>
      <c r="H7" s="48" t="s">
        <v>19</v>
      </c>
      <c r="I7" s="40"/>
    </row>
    <row r="8" spans="1:9" ht="11.25">
      <c r="A8" s="48"/>
      <c r="B8" s="50" t="s">
        <v>22</v>
      </c>
      <c r="C8" s="48"/>
      <c r="D8" s="48"/>
      <c r="E8" s="48"/>
      <c r="F8" s="48" t="s">
        <v>23</v>
      </c>
      <c r="G8" s="48"/>
      <c r="H8" s="48" t="s">
        <v>22</v>
      </c>
      <c r="I8" s="40"/>
    </row>
    <row r="9" spans="1:9" ht="11.25">
      <c r="A9" s="51"/>
      <c r="B9" s="65" t="s">
        <v>24</v>
      </c>
      <c r="C9" s="65" t="s">
        <v>25</v>
      </c>
      <c r="D9" s="65" t="s">
        <v>26</v>
      </c>
      <c r="E9" s="65" t="s">
        <v>27</v>
      </c>
      <c r="F9" s="65" t="s">
        <v>28</v>
      </c>
      <c r="G9" s="65" t="s">
        <v>29</v>
      </c>
      <c r="H9" s="65" t="s">
        <v>30</v>
      </c>
      <c r="I9" s="40"/>
    </row>
    <row r="10" spans="1:9" ht="6" customHeight="1">
      <c r="A10" s="48"/>
      <c r="B10" s="69"/>
      <c r="C10" s="69"/>
      <c r="D10" s="69"/>
      <c r="E10" s="69"/>
      <c r="F10" s="69"/>
      <c r="G10" s="69"/>
      <c r="H10" s="69"/>
      <c r="I10" s="40"/>
    </row>
    <row r="11" spans="1:9" ht="11.25">
      <c r="A11" s="22" t="s">
        <v>31</v>
      </c>
      <c r="B11" s="56">
        <f aca="true" t="shared" si="0" ref="B11:B47">C11+D11</f>
        <v>658</v>
      </c>
      <c r="C11" s="56">
        <f>SUM(C12:C13)</f>
        <v>657</v>
      </c>
      <c r="D11" s="56">
        <f aca="true" t="shared" si="1" ref="D11:D47">E11+F11</f>
        <v>1</v>
      </c>
      <c r="E11" s="56">
        <f>SUM(E12:E13)</f>
        <v>0</v>
      </c>
      <c r="F11" s="56">
        <f>SUM(F12:F13)</f>
        <v>1</v>
      </c>
      <c r="G11" s="56">
        <f>SUM(G12:G13)</f>
        <v>1</v>
      </c>
      <c r="H11" s="56">
        <f aca="true" t="shared" si="2" ref="H11:H47">B11-G11</f>
        <v>657</v>
      </c>
      <c r="I11" s="42"/>
    </row>
    <row r="12" spans="1:9" ht="11.25">
      <c r="A12" s="57" t="s">
        <v>32</v>
      </c>
      <c r="B12" s="58">
        <f t="shared" si="0"/>
        <v>411</v>
      </c>
      <c r="C12" s="58">
        <v>411</v>
      </c>
      <c r="D12" s="58">
        <f t="shared" si="1"/>
        <v>0</v>
      </c>
      <c r="E12" s="58">
        <v>0</v>
      </c>
      <c r="F12" s="58">
        <v>0</v>
      </c>
      <c r="G12" s="58">
        <v>0</v>
      </c>
      <c r="H12" s="58">
        <f t="shared" si="2"/>
        <v>411</v>
      </c>
      <c r="I12" s="43"/>
    </row>
    <row r="13" spans="1:9" ht="11.25">
      <c r="A13" s="57" t="s">
        <v>33</v>
      </c>
      <c r="B13" s="58">
        <f t="shared" si="0"/>
        <v>247</v>
      </c>
      <c r="C13" s="58">
        <v>246</v>
      </c>
      <c r="D13" s="58">
        <f t="shared" si="1"/>
        <v>1</v>
      </c>
      <c r="E13" s="58">
        <v>0</v>
      </c>
      <c r="F13" s="58">
        <v>1</v>
      </c>
      <c r="G13" s="58">
        <v>1</v>
      </c>
      <c r="H13" s="58">
        <f t="shared" si="2"/>
        <v>246</v>
      </c>
      <c r="I13" s="43"/>
    </row>
    <row r="14" spans="1:9" ht="11.25">
      <c r="A14" s="22" t="s">
        <v>34</v>
      </c>
      <c r="B14" s="56">
        <f t="shared" si="0"/>
        <v>9174</v>
      </c>
      <c r="C14" s="56">
        <v>8729</v>
      </c>
      <c r="D14" s="56">
        <f t="shared" si="1"/>
        <v>445</v>
      </c>
      <c r="E14" s="56">
        <v>428</v>
      </c>
      <c r="F14" s="56">
        <v>17</v>
      </c>
      <c r="G14" s="56">
        <v>275</v>
      </c>
      <c r="H14" s="56">
        <f t="shared" si="2"/>
        <v>8899</v>
      </c>
      <c r="I14" s="42"/>
    </row>
    <row r="15" spans="1:9" ht="11.25">
      <c r="A15" s="22" t="s">
        <v>35</v>
      </c>
      <c r="B15" s="56">
        <f t="shared" si="0"/>
        <v>1292</v>
      </c>
      <c r="C15" s="56">
        <f>SUM(C16:C18)</f>
        <v>1277</v>
      </c>
      <c r="D15" s="56">
        <f t="shared" si="1"/>
        <v>15</v>
      </c>
      <c r="E15" s="56">
        <f>SUM(E16:E18)</f>
        <v>0</v>
      </c>
      <c r="F15" s="56">
        <f>SUM(F16:F18)</f>
        <v>15</v>
      </c>
      <c r="G15" s="56">
        <f>SUM(G16:G18)</f>
        <v>15</v>
      </c>
      <c r="H15" s="56">
        <f t="shared" si="2"/>
        <v>1277</v>
      </c>
      <c r="I15" s="42"/>
    </row>
    <row r="16" spans="1:9" ht="11.25">
      <c r="A16" s="57" t="s">
        <v>36</v>
      </c>
      <c r="B16" s="58">
        <f t="shared" si="0"/>
        <v>380</v>
      </c>
      <c r="C16" s="58">
        <v>378</v>
      </c>
      <c r="D16" s="58">
        <f t="shared" si="1"/>
        <v>2</v>
      </c>
      <c r="E16" s="58">
        <v>0</v>
      </c>
      <c r="F16" s="58">
        <v>2</v>
      </c>
      <c r="G16" s="58">
        <v>2</v>
      </c>
      <c r="H16" s="58">
        <f t="shared" si="2"/>
        <v>378</v>
      </c>
      <c r="I16" s="43"/>
    </row>
    <row r="17" spans="1:9" ht="11.25">
      <c r="A17" s="57" t="s">
        <v>37</v>
      </c>
      <c r="B17" s="58">
        <f t="shared" si="0"/>
        <v>533</v>
      </c>
      <c r="C17" s="58">
        <v>520</v>
      </c>
      <c r="D17" s="58">
        <f t="shared" si="1"/>
        <v>13</v>
      </c>
      <c r="E17" s="58">
        <v>0</v>
      </c>
      <c r="F17" s="58">
        <v>13</v>
      </c>
      <c r="G17" s="58">
        <v>13</v>
      </c>
      <c r="H17" s="58">
        <f t="shared" si="2"/>
        <v>520</v>
      </c>
      <c r="I17" s="43"/>
    </row>
    <row r="18" spans="1:9" ht="11.25">
      <c r="A18" s="57" t="s">
        <v>38</v>
      </c>
      <c r="B18" s="58">
        <f t="shared" si="0"/>
        <v>379</v>
      </c>
      <c r="C18" s="58">
        <v>379</v>
      </c>
      <c r="D18" s="58">
        <f t="shared" si="1"/>
        <v>0</v>
      </c>
      <c r="E18" s="58">
        <v>0</v>
      </c>
      <c r="F18" s="58">
        <v>0</v>
      </c>
      <c r="G18" s="58">
        <v>0</v>
      </c>
      <c r="H18" s="58">
        <f t="shared" si="2"/>
        <v>379</v>
      </c>
      <c r="I18" s="43"/>
    </row>
    <row r="19" spans="1:9" ht="11.25">
      <c r="A19" s="22" t="s">
        <v>39</v>
      </c>
      <c r="B19" s="56">
        <f t="shared" si="0"/>
        <v>5835</v>
      </c>
      <c r="C19" s="56">
        <f>SUM(C20:C22)</f>
        <v>5767</v>
      </c>
      <c r="D19" s="56">
        <f t="shared" si="1"/>
        <v>68</v>
      </c>
      <c r="E19" s="56">
        <f>SUM(E20:E22)</f>
        <v>0</v>
      </c>
      <c r="F19" s="56">
        <f>SUM(F20:F22)</f>
        <v>68</v>
      </c>
      <c r="G19" s="56">
        <f>SUM(G20:G22)</f>
        <v>68</v>
      </c>
      <c r="H19" s="56">
        <f t="shared" si="2"/>
        <v>5767</v>
      </c>
      <c r="I19" s="42"/>
    </row>
    <row r="20" spans="1:9" ht="11.25">
      <c r="A20" s="57" t="s">
        <v>40</v>
      </c>
      <c r="B20" s="58">
        <f t="shared" si="0"/>
        <v>990</v>
      </c>
      <c r="C20" s="58">
        <v>933</v>
      </c>
      <c r="D20" s="58">
        <f t="shared" si="1"/>
        <v>57</v>
      </c>
      <c r="E20" s="58">
        <v>0</v>
      </c>
      <c r="F20" s="58">
        <v>57</v>
      </c>
      <c r="G20" s="58">
        <v>57</v>
      </c>
      <c r="H20" s="58">
        <f t="shared" si="2"/>
        <v>933</v>
      </c>
      <c r="I20" s="43"/>
    </row>
    <row r="21" spans="1:9" ht="11.25">
      <c r="A21" s="57" t="s">
        <v>41</v>
      </c>
      <c r="B21" s="58">
        <f t="shared" si="0"/>
        <v>1190</v>
      </c>
      <c r="C21" s="58">
        <v>1185</v>
      </c>
      <c r="D21" s="58">
        <f t="shared" si="1"/>
        <v>5</v>
      </c>
      <c r="E21" s="58">
        <v>0</v>
      </c>
      <c r="F21" s="58">
        <v>5</v>
      </c>
      <c r="G21" s="58">
        <v>5</v>
      </c>
      <c r="H21" s="58">
        <f t="shared" si="2"/>
        <v>1185</v>
      </c>
      <c r="I21" s="43"/>
    </row>
    <row r="22" spans="1:9" ht="11.25">
      <c r="A22" s="57" t="s">
        <v>42</v>
      </c>
      <c r="B22" s="58">
        <f t="shared" si="0"/>
        <v>3655</v>
      </c>
      <c r="C22" s="58">
        <v>3649</v>
      </c>
      <c r="D22" s="58">
        <f t="shared" si="1"/>
        <v>6</v>
      </c>
      <c r="E22" s="58">
        <v>0</v>
      </c>
      <c r="F22" s="58">
        <v>6</v>
      </c>
      <c r="G22" s="58">
        <v>6</v>
      </c>
      <c r="H22" s="58">
        <f t="shared" si="2"/>
        <v>3649</v>
      </c>
      <c r="I22" s="43"/>
    </row>
    <row r="23" spans="1:9" ht="11.25">
      <c r="A23" s="22" t="s">
        <v>43</v>
      </c>
      <c r="B23" s="56">
        <f t="shared" si="0"/>
        <v>26161</v>
      </c>
      <c r="C23" s="56">
        <v>25595</v>
      </c>
      <c r="D23" s="56">
        <f t="shared" si="1"/>
        <v>566</v>
      </c>
      <c r="E23" s="56">
        <v>323</v>
      </c>
      <c r="F23" s="56">
        <v>243</v>
      </c>
      <c r="G23" s="56">
        <v>273</v>
      </c>
      <c r="H23" s="56">
        <f t="shared" si="2"/>
        <v>25888</v>
      </c>
      <c r="I23" s="42"/>
    </row>
    <row r="24" spans="1:9" ht="11.25">
      <c r="A24" s="22" t="s">
        <v>44</v>
      </c>
      <c r="B24" s="56">
        <f t="shared" si="0"/>
        <v>1347</v>
      </c>
      <c r="C24" s="56">
        <f>SUM(C25:C27)</f>
        <v>1326</v>
      </c>
      <c r="D24" s="56">
        <f t="shared" si="1"/>
        <v>21</v>
      </c>
      <c r="E24" s="56">
        <f>SUM(E25:E27)</f>
        <v>0</v>
      </c>
      <c r="F24" s="56">
        <f>SUM(F25:F27)</f>
        <v>21</v>
      </c>
      <c r="G24" s="56">
        <f>SUM(G25:G27)</f>
        <v>21</v>
      </c>
      <c r="H24" s="56">
        <f t="shared" si="2"/>
        <v>1326</v>
      </c>
      <c r="I24" s="42"/>
    </row>
    <row r="25" spans="1:9" ht="11.25">
      <c r="A25" s="57" t="s">
        <v>45</v>
      </c>
      <c r="B25" s="58">
        <f t="shared" si="0"/>
        <v>471</v>
      </c>
      <c r="C25" s="58">
        <v>467</v>
      </c>
      <c r="D25" s="58">
        <f t="shared" si="1"/>
        <v>4</v>
      </c>
      <c r="E25" s="58">
        <v>0</v>
      </c>
      <c r="F25" s="58">
        <v>4</v>
      </c>
      <c r="G25" s="58">
        <v>4</v>
      </c>
      <c r="H25" s="58">
        <f t="shared" si="2"/>
        <v>467</v>
      </c>
      <c r="I25" s="43"/>
    </row>
    <row r="26" spans="1:9" ht="11.25">
      <c r="A26" s="57" t="s">
        <v>46</v>
      </c>
      <c r="B26" s="58">
        <f t="shared" si="0"/>
        <v>716</v>
      </c>
      <c r="C26" s="58">
        <v>699</v>
      </c>
      <c r="D26" s="58">
        <f t="shared" si="1"/>
        <v>17</v>
      </c>
      <c r="E26" s="58">
        <v>0</v>
      </c>
      <c r="F26" s="58">
        <v>17</v>
      </c>
      <c r="G26" s="58">
        <v>17</v>
      </c>
      <c r="H26" s="58">
        <f t="shared" si="2"/>
        <v>699</v>
      </c>
      <c r="I26" s="43"/>
    </row>
    <row r="27" spans="1:9" ht="11.25">
      <c r="A27" s="57" t="s">
        <v>47</v>
      </c>
      <c r="B27" s="58">
        <f t="shared" si="0"/>
        <v>160</v>
      </c>
      <c r="C27" s="58">
        <v>160</v>
      </c>
      <c r="D27" s="58">
        <f t="shared" si="1"/>
        <v>0</v>
      </c>
      <c r="E27" s="58">
        <v>0</v>
      </c>
      <c r="F27" s="58">
        <v>0</v>
      </c>
      <c r="G27" s="58">
        <v>0</v>
      </c>
      <c r="H27" s="58">
        <f t="shared" si="2"/>
        <v>160</v>
      </c>
      <c r="I27" s="43"/>
    </row>
    <row r="28" spans="1:9" ht="11.25">
      <c r="A28" s="22" t="s">
        <v>48</v>
      </c>
      <c r="B28" s="56">
        <f t="shared" si="0"/>
        <v>254</v>
      </c>
      <c r="C28" s="56">
        <f>SUM(C29:C30)</f>
        <v>254</v>
      </c>
      <c r="D28" s="56">
        <f t="shared" si="1"/>
        <v>0</v>
      </c>
      <c r="E28" s="56">
        <f>SUM(E29:E30)</f>
        <v>0</v>
      </c>
      <c r="F28" s="56">
        <f>SUM(F29:F30)</f>
        <v>0</v>
      </c>
      <c r="G28" s="56">
        <f>SUM(G29:G30)</f>
        <v>0</v>
      </c>
      <c r="H28" s="56">
        <f t="shared" si="2"/>
        <v>254</v>
      </c>
      <c r="I28" s="42"/>
    </row>
    <row r="29" spans="1:9" ht="11.25">
      <c r="A29" s="57" t="s">
        <v>49</v>
      </c>
      <c r="B29" s="58">
        <f t="shared" si="0"/>
        <v>104</v>
      </c>
      <c r="C29" s="58">
        <v>104</v>
      </c>
      <c r="D29" s="58">
        <f t="shared" si="1"/>
        <v>0</v>
      </c>
      <c r="E29" s="58">
        <v>0</v>
      </c>
      <c r="F29" s="58">
        <v>0</v>
      </c>
      <c r="G29" s="58">
        <v>0</v>
      </c>
      <c r="H29" s="58">
        <f t="shared" si="2"/>
        <v>104</v>
      </c>
      <c r="I29" s="43"/>
    </row>
    <row r="30" spans="1:9" ht="11.25">
      <c r="A30" s="57" t="s">
        <v>50</v>
      </c>
      <c r="B30" s="58">
        <f t="shared" si="0"/>
        <v>150</v>
      </c>
      <c r="C30" s="58">
        <v>150</v>
      </c>
      <c r="D30" s="58">
        <f t="shared" si="1"/>
        <v>0</v>
      </c>
      <c r="E30" s="58">
        <v>0</v>
      </c>
      <c r="F30" s="58">
        <v>0</v>
      </c>
      <c r="G30" s="58">
        <v>0</v>
      </c>
      <c r="H30" s="58">
        <f t="shared" si="2"/>
        <v>150</v>
      </c>
      <c r="I30" s="43"/>
    </row>
    <row r="31" spans="1:9" ht="11.25">
      <c r="A31" s="22" t="s">
        <v>51</v>
      </c>
      <c r="B31" s="56">
        <f t="shared" si="0"/>
        <v>635</v>
      </c>
      <c r="C31" s="56">
        <v>631</v>
      </c>
      <c r="D31" s="56">
        <f t="shared" si="1"/>
        <v>4</v>
      </c>
      <c r="E31" s="56">
        <v>0</v>
      </c>
      <c r="F31" s="56">
        <v>4</v>
      </c>
      <c r="G31" s="56">
        <v>4</v>
      </c>
      <c r="H31" s="56">
        <f t="shared" si="2"/>
        <v>631</v>
      </c>
      <c r="I31" s="42"/>
    </row>
    <row r="32" spans="1:9" ht="11.25">
      <c r="A32" s="22" t="s">
        <v>52</v>
      </c>
      <c r="B32" s="56">
        <f t="shared" si="0"/>
        <v>1113</v>
      </c>
      <c r="C32" s="56">
        <v>1087</v>
      </c>
      <c r="D32" s="56">
        <f t="shared" si="1"/>
        <v>26</v>
      </c>
      <c r="E32" s="56">
        <v>25</v>
      </c>
      <c r="F32" s="56">
        <v>1</v>
      </c>
      <c r="G32" s="56">
        <v>26</v>
      </c>
      <c r="H32" s="56">
        <f t="shared" si="2"/>
        <v>1087</v>
      </c>
      <c r="I32" s="42"/>
    </row>
    <row r="33" spans="1:9" ht="11.25">
      <c r="A33" s="22" t="s">
        <v>53</v>
      </c>
      <c r="B33" s="56">
        <f t="shared" si="0"/>
        <v>1836</v>
      </c>
      <c r="C33" s="56">
        <f>SUM(C34:C36)</f>
        <v>1571</v>
      </c>
      <c r="D33" s="56">
        <f t="shared" si="1"/>
        <v>265</v>
      </c>
      <c r="E33" s="56">
        <f>SUM(E34:E36)</f>
        <v>259</v>
      </c>
      <c r="F33" s="56">
        <f>SUM(F34:F36)</f>
        <v>6</v>
      </c>
      <c r="G33" s="56">
        <f>SUM(G34:G36)</f>
        <v>170</v>
      </c>
      <c r="H33" s="56">
        <f t="shared" si="2"/>
        <v>1666</v>
      </c>
      <c r="I33" s="42"/>
    </row>
    <row r="34" spans="1:9" ht="11.25">
      <c r="A34" s="57" t="s">
        <v>54</v>
      </c>
      <c r="B34" s="58">
        <f t="shared" si="0"/>
        <v>209</v>
      </c>
      <c r="C34" s="58">
        <v>209</v>
      </c>
      <c r="D34" s="58">
        <f t="shared" si="1"/>
        <v>0</v>
      </c>
      <c r="E34" s="58">
        <v>0</v>
      </c>
      <c r="F34" s="58">
        <v>0</v>
      </c>
      <c r="G34" s="58">
        <v>0</v>
      </c>
      <c r="H34" s="58">
        <f t="shared" si="2"/>
        <v>209</v>
      </c>
      <c r="I34" s="43"/>
    </row>
    <row r="35" spans="1:9" ht="11.25">
      <c r="A35" s="57" t="s">
        <v>55</v>
      </c>
      <c r="B35" s="58">
        <f t="shared" si="0"/>
        <v>1582</v>
      </c>
      <c r="C35" s="58">
        <v>1317</v>
      </c>
      <c r="D35" s="58">
        <f t="shared" si="1"/>
        <v>265</v>
      </c>
      <c r="E35" s="58">
        <v>259</v>
      </c>
      <c r="F35" s="58">
        <v>6</v>
      </c>
      <c r="G35" s="58">
        <v>170</v>
      </c>
      <c r="H35" s="58">
        <f t="shared" si="2"/>
        <v>1412</v>
      </c>
      <c r="I35" s="43"/>
    </row>
    <row r="36" spans="1:9" ht="11.25">
      <c r="A36" s="57" t="s">
        <v>56</v>
      </c>
      <c r="B36" s="58">
        <f t="shared" si="0"/>
        <v>45</v>
      </c>
      <c r="C36" s="58">
        <v>45</v>
      </c>
      <c r="D36" s="58">
        <f t="shared" si="1"/>
        <v>0</v>
      </c>
      <c r="E36" s="58">
        <v>0</v>
      </c>
      <c r="F36" s="58">
        <v>0</v>
      </c>
      <c r="G36" s="58">
        <v>0</v>
      </c>
      <c r="H36" s="58">
        <f t="shared" si="2"/>
        <v>45</v>
      </c>
      <c r="I36" s="43"/>
    </row>
    <row r="37" spans="1:9" ht="11.25">
      <c r="A37" s="22" t="s">
        <v>57</v>
      </c>
      <c r="B37" s="56">
        <f t="shared" si="0"/>
        <v>199</v>
      </c>
      <c r="C37" s="56">
        <f>SUM(C38:C39)</f>
        <v>199</v>
      </c>
      <c r="D37" s="56">
        <f t="shared" si="1"/>
        <v>0</v>
      </c>
      <c r="E37" s="56">
        <f>SUM(E38:E39)</f>
        <v>0</v>
      </c>
      <c r="F37" s="56">
        <f>SUM(F38:F39)</f>
        <v>0</v>
      </c>
      <c r="G37" s="56">
        <f>SUM(G38:G39)</f>
        <v>0</v>
      </c>
      <c r="H37" s="56">
        <f t="shared" si="2"/>
        <v>199</v>
      </c>
      <c r="I37" s="42"/>
    </row>
    <row r="38" spans="1:9" ht="11.25">
      <c r="A38" s="57" t="s">
        <v>58</v>
      </c>
      <c r="B38" s="58">
        <f t="shared" si="0"/>
        <v>134</v>
      </c>
      <c r="C38" s="58">
        <v>134</v>
      </c>
      <c r="D38" s="58">
        <f t="shared" si="1"/>
        <v>0</v>
      </c>
      <c r="E38" s="58">
        <v>0</v>
      </c>
      <c r="F38" s="58">
        <v>0</v>
      </c>
      <c r="G38" s="58">
        <v>0</v>
      </c>
      <c r="H38" s="58">
        <f t="shared" si="2"/>
        <v>134</v>
      </c>
      <c r="I38" s="43"/>
    </row>
    <row r="39" spans="1:9" ht="11.25">
      <c r="A39" s="57" t="s">
        <v>59</v>
      </c>
      <c r="B39" s="58">
        <f t="shared" si="0"/>
        <v>65</v>
      </c>
      <c r="C39" s="58">
        <v>65</v>
      </c>
      <c r="D39" s="58">
        <f t="shared" si="1"/>
        <v>0</v>
      </c>
      <c r="E39" s="58">
        <v>0</v>
      </c>
      <c r="F39" s="58">
        <v>0</v>
      </c>
      <c r="G39" s="58">
        <v>0</v>
      </c>
      <c r="H39" s="58">
        <f t="shared" si="2"/>
        <v>65</v>
      </c>
      <c r="I39" s="43"/>
    </row>
    <row r="40" spans="1:9" ht="11.25">
      <c r="A40" s="22" t="s">
        <v>60</v>
      </c>
      <c r="B40" s="56">
        <f t="shared" si="0"/>
        <v>6958</v>
      </c>
      <c r="C40" s="56">
        <f>SUM(C41:C44)</f>
        <v>6937</v>
      </c>
      <c r="D40" s="56">
        <f t="shared" si="1"/>
        <v>21</v>
      </c>
      <c r="E40" s="56">
        <f>SUM(E41:E44)</f>
        <v>0</v>
      </c>
      <c r="F40" s="56">
        <f>SUM(F41:F44)</f>
        <v>21</v>
      </c>
      <c r="G40" s="56">
        <f>SUM(G41:G44)</f>
        <v>21</v>
      </c>
      <c r="H40" s="56">
        <f t="shared" si="2"/>
        <v>6937</v>
      </c>
      <c r="I40" s="42"/>
    </row>
    <row r="41" spans="1:9" ht="11.25">
      <c r="A41" s="57" t="s">
        <v>61</v>
      </c>
      <c r="B41" s="58">
        <f t="shared" si="0"/>
        <v>1361</v>
      </c>
      <c r="C41" s="58">
        <v>1355</v>
      </c>
      <c r="D41" s="58">
        <f t="shared" si="1"/>
        <v>6</v>
      </c>
      <c r="E41" s="58">
        <v>0</v>
      </c>
      <c r="F41" s="58">
        <v>6</v>
      </c>
      <c r="G41" s="58">
        <v>6</v>
      </c>
      <c r="H41" s="58">
        <f t="shared" si="2"/>
        <v>1355</v>
      </c>
      <c r="I41" s="43"/>
    </row>
    <row r="42" spans="1:9" ht="11.25">
      <c r="A42" s="57" t="s">
        <v>62</v>
      </c>
      <c r="B42" s="58">
        <f t="shared" si="0"/>
        <v>752</v>
      </c>
      <c r="C42" s="58">
        <v>752</v>
      </c>
      <c r="D42" s="58">
        <f t="shared" si="1"/>
        <v>0</v>
      </c>
      <c r="E42" s="58">
        <v>0</v>
      </c>
      <c r="F42" s="58">
        <v>0</v>
      </c>
      <c r="G42" s="58">
        <v>0</v>
      </c>
      <c r="H42" s="58">
        <f t="shared" si="2"/>
        <v>752</v>
      </c>
      <c r="I42" s="43"/>
    </row>
    <row r="43" spans="1:9" ht="11.25">
      <c r="A43" s="57" t="s">
        <v>63</v>
      </c>
      <c r="B43" s="58">
        <f t="shared" si="0"/>
        <v>2697</v>
      </c>
      <c r="C43" s="58">
        <v>2690</v>
      </c>
      <c r="D43" s="58">
        <f t="shared" si="1"/>
        <v>7</v>
      </c>
      <c r="E43" s="58">
        <v>0</v>
      </c>
      <c r="F43" s="58">
        <v>7</v>
      </c>
      <c r="G43" s="58">
        <v>7</v>
      </c>
      <c r="H43" s="58">
        <f t="shared" si="2"/>
        <v>2690</v>
      </c>
      <c r="I43" s="43"/>
    </row>
    <row r="44" spans="1:9" ht="11.25">
      <c r="A44" s="57" t="s">
        <v>64</v>
      </c>
      <c r="B44" s="58">
        <f t="shared" si="0"/>
        <v>2148</v>
      </c>
      <c r="C44" s="58">
        <v>2140</v>
      </c>
      <c r="D44" s="58">
        <f t="shared" si="1"/>
        <v>8</v>
      </c>
      <c r="E44" s="58">
        <v>0</v>
      </c>
      <c r="F44" s="58">
        <v>8</v>
      </c>
      <c r="G44" s="58">
        <v>8</v>
      </c>
      <c r="H44" s="58">
        <f t="shared" si="2"/>
        <v>2140</v>
      </c>
      <c r="I44" s="43"/>
    </row>
    <row r="45" spans="1:9" ht="11.25">
      <c r="A45" s="22" t="s">
        <v>65</v>
      </c>
      <c r="B45" s="56">
        <f t="shared" si="0"/>
        <v>2160</v>
      </c>
      <c r="C45" s="56">
        <f>SUM(C46:C47)</f>
        <v>1829</v>
      </c>
      <c r="D45" s="56">
        <f t="shared" si="1"/>
        <v>331</v>
      </c>
      <c r="E45" s="56">
        <f>SUM(E46:E47)</f>
        <v>317</v>
      </c>
      <c r="F45" s="56">
        <f>SUM(F46:F47)</f>
        <v>14</v>
      </c>
      <c r="G45" s="56">
        <f>SUM(G46:G47)</f>
        <v>323</v>
      </c>
      <c r="H45" s="56">
        <f t="shared" si="2"/>
        <v>1837</v>
      </c>
      <c r="I45" s="42"/>
    </row>
    <row r="46" spans="1:9" ht="11.25">
      <c r="A46" s="57" t="s">
        <v>66</v>
      </c>
      <c r="B46" s="58">
        <f t="shared" si="0"/>
        <v>1845</v>
      </c>
      <c r="C46" s="58">
        <v>1514</v>
      </c>
      <c r="D46" s="58">
        <f t="shared" si="1"/>
        <v>331</v>
      </c>
      <c r="E46" s="58">
        <v>317</v>
      </c>
      <c r="F46" s="58">
        <v>14</v>
      </c>
      <c r="G46" s="58">
        <v>323</v>
      </c>
      <c r="H46" s="58">
        <f t="shared" si="2"/>
        <v>1522</v>
      </c>
      <c r="I46" s="43"/>
    </row>
    <row r="47" spans="1:9" ht="11.25">
      <c r="A47" s="57" t="s">
        <v>67</v>
      </c>
      <c r="B47" s="58">
        <f t="shared" si="0"/>
        <v>315</v>
      </c>
      <c r="C47" s="58">
        <v>315</v>
      </c>
      <c r="D47" s="58">
        <f t="shared" si="1"/>
        <v>0</v>
      </c>
      <c r="E47" s="58">
        <v>0</v>
      </c>
      <c r="F47" s="58">
        <v>0</v>
      </c>
      <c r="G47" s="58">
        <v>0</v>
      </c>
      <c r="H47" s="58">
        <f t="shared" si="2"/>
        <v>315</v>
      </c>
      <c r="I47" s="43"/>
    </row>
    <row r="48" spans="1:9" ht="11.25">
      <c r="A48" s="22" t="s">
        <v>68</v>
      </c>
      <c r="B48" s="56">
        <f aca="true" t="shared" si="3" ref="B48:B81">C48+D48</f>
        <v>5422</v>
      </c>
      <c r="C48" s="61">
        <f>SUM(C49:C56)</f>
        <v>5411</v>
      </c>
      <c r="D48" s="56">
        <f aca="true" t="shared" si="4" ref="D48:D81">E48+F48</f>
        <v>11</v>
      </c>
      <c r="E48" s="61">
        <f>SUM(E49:E56)</f>
        <v>0</v>
      </c>
      <c r="F48" s="56">
        <f>SUM(F49:F56)</f>
        <v>11</v>
      </c>
      <c r="G48" s="61">
        <f>SUM(G49:G56)</f>
        <v>11</v>
      </c>
      <c r="H48" s="56">
        <f aca="true" t="shared" si="5" ref="H48:H81">B48-G48</f>
        <v>5411</v>
      </c>
      <c r="I48" s="42"/>
    </row>
    <row r="49" spans="1:9" ht="11.25">
      <c r="A49" s="57" t="s">
        <v>69</v>
      </c>
      <c r="B49" s="58">
        <f t="shared" si="3"/>
        <v>452</v>
      </c>
      <c r="C49" s="62">
        <v>451</v>
      </c>
      <c r="D49" s="58">
        <f t="shared" si="4"/>
        <v>1</v>
      </c>
      <c r="E49" s="62">
        <v>0</v>
      </c>
      <c r="F49" s="58">
        <v>1</v>
      </c>
      <c r="G49" s="62">
        <v>1</v>
      </c>
      <c r="H49" s="58">
        <f t="shared" si="5"/>
        <v>451</v>
      </c>
      <c r="I49" s="43"/>
    </row>
    <row r="50" spans="1:9" ht="11.25">
      <c r="A50" s="57" t="s">
        <v>70</v>
      </c>
      <c r="B50" s="58">
        <f t="shared" si="3"/>
        <v>1246</v>
      </c>
      <c r="C50" s="62">
        <v>1242</v>
      </c>
      <c r="D50" s="58">
        <f t="shared" si="4"/>
        <v>4</v>
      </c>
      <c r="E50" s="62">
        <v>0</v>
      </c>
      <c r="F50" s="58">
        <v>4</v>
      </c>
      <c r="G50" s="62">
        <v>4</v>
      </c>
      <c r="H50" s="58">
        <f t="shared" si="5"/>
        <v>1242</v>
      </c>
      <c r="I50" s="43"/>
    </row>
    <row r="51" spans="1:9" ht="11.25">
      <c r="A51" s="57" t="s">
        <v>71</v>
      </c>
      <c r="B51" s="58">
        <f t="shared" si="3"/>
        <v>1032</v>
      </c>
      <c r="C51" s="62">
        <v>1029</v>
      </c>
      <c r="D51" s="58">
        <f t="shared" si="4"/>
        <v>3</v>
      </c>
      <c r="E51" s="62">
        <v>0</v>
      </c>
      <c r="F51" s="58">
        <v>3</v>
      </c>
      <c r="G51" s="62">
        <v>3</v>
      </c>
      <c r="H51" s="58">
        <f t="shared" si="5"/>
        <v>1029</v>
      </c>
      <c r="I51" s="43"/>
    </row>
    <row r="52" spans="1:9" ht="11.25">
      <c r="A52" s="57" t="s">
        <v>72</v>
      </c>
      <c r="B52" s="58">
        <f t="shared" si="3"/>
        <v>591</v>
      </c>
      <c r="C52" s="62">
        <v>590</v>
      </c>
      <c r="D52" s="58">
        <f t="shared" si="4"/>
        <v>1</v>
      </c>
      <c r="E52" s="62">
        <v>0</v>
      </c>
      <c r="F52" s="58">
        <v>1</v>
      </c>
      <c r="G52" s="62">
        <v>1</v>
      </c>
      <c r="H52" s="58">
        <f t="shared" si="5"/>
        <v>590</v>
      </c>
      <c r="I52" s="43"/>
    </row>
    <row r="53" spans="1:9" ht="11.25">
      <c r="A53" s="57" t="s">
        <v>73</v>
      </c>
      <c r="B53" s="58">
        <f t="shared" si="3"/>
        <v>809</v>
      </c>
      <c r="C53" s="62">
        <v>808</v>
      </c>
      <c r="D53" s="58">
        <f t="shared" si="4"/>
        <v>1</v>
      </c>
      <c r="E53" s="62">
        <v>0</v>
      </c>
      <c r="F53" s="58">
        <v>1</v>
      </c>
      <c r="G53" s="62">
        <v>1</v>
      </c>
      <c r="H53" s="58">
        <f t="shared" si="5"/>
        <v>808</v>
      </c>
      <c r="I53" s="43"/>
    </row>
    <row r="54" spans="1:9" ht="11.25">
      <c r="A54" s="57" t="s">
        <v>74</v>
      </c>
      <c r="B54" s="58">
        <f t="shared" si="3"/>
        <v>414</v>
      </c>
      <c r="C54" s="62">
        <v>414</v>
      </c>
      <c r="D54" s="58">
        <f t="shared" si="4"/>
        <v>0</v>
      </c>
      <c r="E54" s="62">
        <v>0</v>
      </c>
      <c r="F54" s="58">
        <v>0</v>
      </c>
      <c r="G54" s="62">
        <v>0</v>
      </c>
      <c r="H54" s="58">
        <f t="shared" si="5"/>
        <v>414</v>
      </c>
      <c r="I54" s="43"/>
    </row>
    <row r="55" spans="1:9" ht="11.25">
      <c r="A55" s="57" t="s">
        <v>75</v>
      </c>
      <c r="B55" s="58">
        <f t="shared" si="3"/>
        <v>469</v>
      </c>
      <c r="C55" s="62">
        <v>469</v>
      </c>
      <c r="D55" s="58">
        <f t="shared" si="4"/>
        <v>0</v>
      </c>
      <c r="E55" s="62">
        <v>0</v>
      </c>
      <c r="F55" s="58">
        <v>0</v>
      </c>
      <c r="G55" s="62">
        <v>0</v>
      </c>
      <c r="H55" s="58">
        <f t="shared" si="5"/>
        <v>469</v>
      </c>
      <c r="I55" s="43"/>
    </row>
    <row r="56" spans="1:9" ht="11.25">
      <c r="A56" s="57" t="s">
        <v>76</v>
      </c>
      <c r="B56" s="58">
        <f t="shared" si="3"/>
        <v>409</v>
      </c>
      <c r="C56" s="62">
        <v>408</v>
      </c>
      <c r="D56" s="58">
        <f t="shared" si="4"/>
        <v>1</v>
      </c>
      <c r="E56" s="62">
        <v>0</v>
      </c>
      <c r="F56" s="58">
        <v>1</v>
      </c>
      <c r="G56" s="62">
        <v>1</v>
      </c>
      <c r="H56" s="58">
        <f t="shared" si="5"/>
        <v>408</v>
      </c>
      <c r="I56" s="43"/>
    </row>
    <row r="57" spans="1:9" ht="11.25">
      <c r="A57" s="22" t="s">
        <v>77</v>
      </c>
      <c r="B57" s="56">
        <f t="shared" si="3"/>
        <v>11789</v>
      </c>
      <c r="C57" s="61">
        <v>11632</v>
      </c>
      <c r="D57" s="56">
        <f t="shared" si="4"/>
        <v>157</v>
      </c>
      <c r="E57" s="61">
        <v>121</v>
      </c>
      <c r="F57" s="56">
        <v>36</v>
      </c>
      <c r="G57" s="61">
        <v>149</v>
      </c>
      <c r="H57" s="56">
        <f t="shared" si="5"/>
        <v>11640</v>
      </c>
      <c r="I57" s="42"/>
    </row>
    <row r="58" spans="1:9" ht="11.25">
      <c r="A58" s="22" t="s">
        <v>78</v>
      </c>
      <c r="B58" s="56">
        <f t="shared" si="3"/>
        <v>1176</v>
      </c>
      <c r="C58" s="61">
        <f>SUM(C59:C62)</f>
        <v>1061</v>
      </c>
      <c r="D58" s="56">
        <f t="shared" si="4"/>
        <v>115</v>
      </c>
      <c r="E58" s="61">
        <f>SUM(E59:E62)</f>
        <v>114</v>
      </c>
      <c r="F58" s="56">
        <f>SUM(F59:F62)</f>
        <v>1</v>
      </c>
      <c r="G58" s="61">
        <f>SUM(G59:G62)</f>
        <v>115</v>
      </c>
      <c r="H58" s="56">
        <f t="shared" si="5"/>
        <v>1061</v>
      </c>
      <c r="I58" s="42"/>
    </row>
    <row r="59" spans="1:9" ht="11.25">
      <c r="A59" s="57" t="s">
        <v>79</v>
      </c>
      <c r="B59" s="58">
        <f t="shared" si="3"/>
        <v>208</v>
      </c>
      <c r="C59" s="62">
        <v>208</v>
      </c>
      <c r="D59" s="58">
        <f t="shared" si="4"/>
        <v>0</v>
      </c>
      <c r="E59" s="62">
        <v>0</v>
      </c>
      <c r="F59" s="58">
        <v>0</v>
      </c>
      <c r="G59" s="62">
        <v>0</v>
      </c>
      <c r="H59" s="58">
        <f t="shared" si="5"/>
        <v>208</v>
      </c>
      <c r="I59" s="43"/>
    </row>
    <row r="60" spans="1:9" ht="11.25">
      <c r="A60" s="57" t="s">
        <v>80</v>
      </c>
      <c r="B60" s="58">
        <f t="shared" si="3"/>
        <v>703</v>
      </c>
      <c r="C60" s="62">
        <v>588</v>
      </c>
      <c r="D60" s="58">
        <f t="shared" si="4"/>
        <v>115</v>
      </c>
      <c r="E60" s="62">
        <v>114</v>
      </c>
      <c r="F60" s="58">
        <v>1</v>
      </c>
      <c r="G60" s="62">
        <v>115</v>
      </c>
      <c r="H60" s="58">
        <f t="shared" si="5"/>
        <v>588</v>
      </c>
      <c r="I60" s="43"/>
    </row>
    <row r="61" spans="1:9" ht="11.25">
      <c r="A61" s="57" t="s">
        <v>81</v>
      </c>
      <c r="B61" s="58">
        <f t="shared" si="3"/>
        <v>184</v>
      </c>
      <c r="C61" s="62">
        <v>184</v>
      </c>
      <c r="D61" s="58">
        <f t="shared" si="4"/>
        <v>0</v>
      </c>
      <c r="E61" s="62">
        <v>0</v>
      </c>
      <c r="F61" s="58">
        <v>0</v>
      </c>
      <c r="G61" s="62">
        <v>0</v>
      </c>
      <c r="H61" s="58">
        <f t="shared" si="5"/>
        <v>184</v>
      </c>
      <c r="I61" s="43"/>
    </row>
    <row r="62" spans="1:9" ht="11.25">
      <c r="A62" s="57" t="s">
        <v>82</v>
      </c>
      <c r="B62" s="58">
        <f t="shared" si="3"/>
        <v>81</v>
      </c>
      <c r="C62" s="62">
        <v>81</v>
      </c>
      <c r="D62" s="58">
        <f t="shared" si="4"/>
        <v>0</v>
      </c>
      <c r="E62" s="62">
        <v>0</v>
      </c>
      <c r="F62" s="58">
        <v>0</v>
      </c>
      <c r="G62" s="62">
        <v>0</v>
      </c>
      <c r="H62" s="58">
        <f t="shared" si="5"/>
        <v>81</v>
      </c>
      <c r="I62" s="43"/>
    </row>
    <row r="63" spans="1:9" ht="6" customHeight="1">
      <c r="A63" s="59"/>
      <c r="B63" s="60"/>
      <c r="C63" s="78"/>
      <c r="D63" s="60"/>
      <c r="E63" s="78"/>
      <c r="F63" s="60"/>
      <c r="G63" s="78"/>
      <c r="H63" s="60"/>
      <c r="I63" s="43"/>
    </row>
    <row r="64" spans="1:9" ht="6" customHeight="1">
      <c r="A64" s="57"/>
      <c r="B64" s="58"/>
      <c r="C64" s="62"/>
      <c r="D64" s="58"/>
      <c r="E64" s="62"/>
      <c r="F64" s="58"/>
      <c r="G64" s="62"/>
      <c r="H64" s="58"/>
      <c r="I64" s="43"/>
    </row>
    <row r="65" spans="1:9" ht="11.25">
      <c r="A65" s="22" t="s">
        <v>83</v>
      </c>
      <c r="B65" s="56">
        <f t="shared" si="3"/>
        <v>1147</v>
      </c>
      <c r="C65" s="61">
        <f>SUM(C66:C67)</f>
        <v>1146</v>
      </c>
      <c r="D65" s="56">
        <f t="shared" si="4"/>
        <v>1</v>
      </c>
      <c r="E65" s="61">
        <f>SUM(E66:E67)</f>
        <v>0</v>
      </c>
      <c r="F65" s="56">
        <f>SUM(F66:F67)</f>
        <v>1</v>
      </c>
      <c r="G65" s="61">
        <f>SUM(G66:G67)</f>
        <v>1</v>
      </c>
      <c r="H65" s="56">
        <f t="shared" si="5"/>
        <v>1146</v>
      </c>
      <c r="I65" s="42"/>
    </row>
    <row r="66" spans="1:9" ht="11.25">
      <c r="A66" s="57" t="s">
        <v>84</v>
      </c>
      <c r="B66" s="58">
        <f t="shared" si="3"/>
        <v>377</v>
      </c>
      <c r="C66" s="62">
        <v>377</v>
      </c>
      <c r="D66" s="58">
        <f t="shared" si="4"/>
        <v>0</v>
      </c>
      <c r="E66" s="62">
        <v>0</v>
      </c>
      <c r="F66" s="58">
        <v>0</v>
      </c>
      <c r="G66" s="62">
        <v>0</v>
      </c>
      <c r="H66" s="58">
        <f t="shared" si="5"/>
        <v>377</v>
      </c>
      <c r="I66" s="43"/>
    </row>
    <row r="67" spans="1:9" ht="11.25">
      <c r="A67" s="57" t="s">
        <v>85</v>
      </c>
      <c r="B67" s="58">
        <f t="shared" si="3"/>
        <v>770</v>
      </c>
      <c r="C67" s="62">
        <v>769</v>
      </c>
      <c r="D67" s="58">
        <f t="shared" si="4"/>
        <v>1</v>
      </c>
      <c r="E67" s="62">
        <v>0</v>
      </c>
      <c r="F67" s="58">
        <v>1</v>
      </c>
      <c r="G67" s="62">
        <v>1</v>
      </c>
      <c r="H67" s="58">
        <f t="shared" si="5"/>
        <v>769</v>
      </c>
      <c r="I67" s="43"/>
    </row>
    <row r="68" spans="1:9" ht="11.25">
      <c r="A68" s="22" t="s">
        <v>86</v>
      </c>
      <c r="B68" s="56">
        <f t="shared" si="3"/>
        <v>1129</v>
      </c>
      <c r="C68" s="61">
        <v>1127</v>
      </c>
      <c r="D68" s="56">
        <f t="shared" si="4"/>
        <v>2</v>
      </c>
      <c r="E68" s="61">
        <v>0</v>
      </c>
      <c r="F68" s="56">
        <v>2</v>
      </c>
      <c r="G68" s="61">
        <v>2</v>
      </c>
      <c r="H68" s="56">
        <f t="shared" si="5"/>
        <v>1127</v>
      </c>
      <c r="I68" s="42"/>
    </row>
    <row r="69" spans="1:9" ht="11.25">
      <c r="A69" s="22" t="s">
        <v>87</v>
      </c>
      <c r="B69" s="56">
        <f t="shared" si="3"/>
        <v>12073</v>
      </c>
      <c r="C69" s="61">
        <f>SUM(C70:C75)</f>
        <v>11965</v>
      </c>
      <c r="D69" s="56">
        <f t="shared" si="4"/>
        <v>108</v>
      </c>
      <c r="E69" s="61">
        <f>SUM(E70:E75)</f>
        <v>52</v>
      </c>
      <c r="F69" s="56">
        <f>SUM(F70:F75)</f>
        <v>56</v>
      </c>
      <c r="G69" s="61">
        <f>SUM(G70:G75)</f>
        <v>108</v>
      </c>
      <c r="H69" s="56">
        <f t="shared" si="5"/>
        <v>11965</v>
      </c>
      <c r="I69" s="42"/>
    </row>
    <row r="70" spans="1:9" ht="11.25">
      <c r="A70" s="57" t="s">
        <v>88</v>
      </c>
      <c r="B70" s="58">
        <f t="shared" si="3"/>
        <v>2460</v>
      </c>
      <c r="C70" s="62">
        <v>2447</v>
      </c>
      <c r="D70" s="58">
        <f t="shared" si="4"/>
        <v>13</v>
      </c>
      <c r="E70" s="62">
        <v>0</v>
      </c>
      <c r="F70" s="58">
        <v>13</v>
      </c>
      <c r="G70" s="62">
        <v>13</v>
      </c>
      <c r="H70" s="58">
        <f t="shared" si="5"/>
        <v>2447</v>
      </c>
      <c r="I70" s="43"/>
    </row>
    <row r="71" spans="1:9" ht="11.25">
      <c r="A71" s="57" t="s">
        <v>89</v>
      </c>
      <c r="B71" s="58">
        <f t="shared" si="3"/>
        <v>2908</v>
      </c>
      <c r="C71" s="62">
        <v>2885</v>
      </c>
      <c r="D71" s="58">
        <f t="shared" si="4"/>
        <v>23</v>
      </c>
      <c r="E71" s="62">
        <v>0</v>
      </c>
      <c r="F71" s="58">
        <v>23</v>
      </c>
      <c r="G71" s="62">
        <v>23</v>
      </c>
      <c r="H71" s="58">
        <f t="shared" si="5"/>
        <v>2885</v>
      </c>
      <c r="I71" s="43"/>
    </row>
    <row r="72" spans="1:9" ht="11.25">
      <c r="A72" s="57" t="s">
        <v>90</v>
      </c>
      <c r="B72" s="58">
        <f t="shared" si="3"/>
        <v>284</v>
      </c>
      <c r="C72" s="62">
        <v>283</v>
      </c>
      <c r="D72" s="58">
        <f t="shared" si="4"/>
        <v>1</v>
      </c>
      <c r="E72" s="62">
        <v>0</v>
      </c>
      <c r="F72" s="58">
        <v>1</v>
      </c>
      <c r="G72" s="62">
        <v>1</v>
      </c>
      <c r="H72" s="58">
        <f t="shared" si="5"/>
        <v>283</v>
      </c>
      <c r="I72" s="43"/>
    </row>
    <row r="73" spans="1:9" ht="11.25">
      <c r="A73" s="57" t="s">
        <v>91</v>
      </c>
      <c r="B73" s="58">
        <f t="shared" si="3"/>
        <v>3095</v>
      </c>
      <c r="C73" s="62">
        <v>3085</v>
      </c>
      <c r="D73" s="58">
        <f t="shared" si="4"/>
        <v>10</v>
      </c>
      <c r="E73" s="62">
        <v>0</v>
      </c>
      <c r="F73" s="58">
        <v>10</v>
      </c>
      <c r="G73" s="62">
        <v>10</v>
      </c>
      <c r="H73" s="58">
        <f t="shared" si="5"/>
        <v>3085</v>
      </c>
      <c r="I73" s="43"/>
    </row>
    <row r="74" spans="1:9" ht="11.25">
      <c r="A74" s="57" t="s">
        <v>92</v>
      </c>
      <c r="B74" s="58">
        <f t="shared" si="3"/>
        <v>1797</v>
      </c>
      <c r="C74" s="62">
        <v>1740</v>
      </c>
      <c r="D74" s="58">
        <f t="shared" si="4"/>
        <v>57</v>
      </c>
      <c r="E74" s="62">
        <v>52</v>
      </c>
      <c r="F74" s="58">
        <v>5</v>
      </c>
      <c r="G74" s="62">
        <v>57</v>
      </c>
      <c r="H74" s="58">
        <f t="shared" si="5"/>
        <v>1740</v>
      </c>
      <c r="I74" s="43"/>
    </row>
    <row r="75" spans="1:9" ht="11.25">
      <c r="A75" s="57" t="s">
        <v>93</v>
      </c>
      <c r="B75" s="58">
        <f t="shared" si="3"/>
        <v>1529</v>
      </c>
      <c r="C75" s="62">
        <v>1525</v>
      </c>
      <c r="D75" s="58">
        <f t="shared" si="4"/>
        <v>4</v>
      </c>
      <c r="E75" s="62">
        <v>0</v>
      </c>
      <c r="F75" s="58">
        <v>4</v>
      </c>
      <c r="G75" s="62">
        <v>4</v>
      </c>
      <c r="H75" s="58">
        <f t="shared" si="5"/>
        <v>1525</v>
      </c>
      <c r="I75" s="43"/>
    </row>
    <row r="76" spans="1:9" ht="11.25">
      <c r="A76" s="22" t="s">
        <v>94</v>
      </c>
      <c r="B76" s="56">
        <f t="shared" si="3"/>
        <v>384</v>
      </c>
      <c r="C76" s="61">
        <f>SUM(C77:C78)</f>
        <v>384</v>
      </c>
      <c r="D76" s="56">
        <f t="shared" si="4"/>
        <v>0</v>
      </c>
      <c r="E76" s="61">
        <f>SUM(E77:E78)</f>
        <v>0</v>
      </c>
      <c r="F76" s="56">
        <f>SUM(F77:F78)</f>
        <v>0</v>
      </c>
      <c r="G76" s="61">
        <f>SUM(G77:G78)</f>
        <v>0</v>
      </c>
      <c r="H76" s="56">
        <f t="shared" si="5"/>
        <v>384</v>
      </c>
      <c r="I76" s="42"/>
    </row>
    <row r="77" spans="1:9" ht="11.25">
      <c r="A77" s="57" t="s">
        <v>95</v>
      </c>
      <c r="B77" s="58">
        <f t="shared" si="3"/>
        <v>319</v>
      </c>
      <c r="C77" s="62">
        <v>319</v>
      </c>
      <c r="D77" s="58">
        <f t="shared" si="4"/>
        <v>0</v>
      </c>
      <c r="E77" s="62">
        <v>0</v>
      </c>
      <c r="F77" s="58">
        <v>0</v>
      </c>
      <c r="G77" s="62">
        <v>0</v>
      </c>
      <c r="H77" s="58">
        <f t="shared" si="5"/>
        <v>319</v>
      </c>
      <c r="I77" s="43"/>
    </row>
    <row r="78" spans="1:9" ht="11.25">
      <c r="A78" s="57" t="s">
        <v>96</v>
      </c>
      <c r="B78" s="58">
        <f t="shared" si="3"/>
        <v>65</v>
      </c>
      <c r="C78" s="62">
        <v>65</v>
      </c>
      <c r="D78" s="58">
        <f t="shared" si="4"/>
        <v>0</v>
      </c>
      <c r="E78" s="62">
        <v>0</v>
      </c>
      <c r="F78" s="58">
        <v>0</v>
      </c>
      <c r="G78" s="62">
        <v>0</v>
      </c>
      <c r="H78" s="58">
        <f t="shared" si="5"/>
        <v>65</v>
      </c>
      <c r="I78" s="43"/>
    </row>
    <row r="79" spans="1:9" ht="11.25">
      <c r="A79" s="22" t="s">
        <v>97</v>
      </c>
      <c r="B79" s="56">
        <f t="shared" si="3"/>
        <v>2443</v>
      </c>
      <c r="C79" s="61">
        <f>SUM(C80:C82)</f>
        <v>2372</v>
      </c>
      <c r="D79" s="56">
        <f t="shared" si="4"/>
        <v>71</v>
      </c>
      <c r="E79" s="61">
        <f>SUM(E80:E82)</f>
        <v>65</v>
      </c>
      <c r="F79" s="56">
        <f>SUM(F80:F82)</f>
        <v>6</v>
      </c>
      <c r="G79" s="61">
        <f>SUM(G80:G82)</f>
        <v>68</v>
      </c>
      <c r="H79" s="56">
        <f t="shared" si="5"/>
        <v>2375</v>
      </c>
      <c r="I79" s="42"/>
    </row>
    <row r="80" spans="1:9" ht="11.25">
      <c r="A80" s="57" t="s">
        <v>98</v>
      </c>
      <c r="B80" s="58">
        <f t="shared" si="3"/>
        <v>343</v>
      </c>
      <c r="C80" s="62">
        <v>343</v>
      </c>
      <c r="D80" s="58">
        <f t="shared" si="4"/>
        <v>0</v>
      </c>
      <c r="E80" s="62">
        <v>0</v>
      </c>
      <c r="F80" s="58">
        <v>0</v>
      </c>
      <c r="G80" s="62">
        <v>0</v>
      </c>
      <c r="H80" s="58">
        <f t="shared" si="5"/>
        <v>343</v>
      </c>
      <c r="I80" s="43"/>
    </row>
    <row r="81" spans="1:9" ht="11.25">
      <c r="A81" s="57" t="s">
        <v>99</v>
      </c>
      <c r="B81" s="58">
        <f t="shared" si="3"/>
        <v>1754</v>
      </c>
      <c r="C81" s="62">
        <v>1684</v>
      </c>
      <c r="D81" s="58">
        <f t="shared" si="4"/>
        <v>70</v>
      </c>
      <c r="E81" s="62">
        <v>65</v>
      </c>
      <c r="F81" s="58">
        <v>5</v>
      </c>
      <c r="G81" s="62">
        <v>67</v>
      </c>
      <c r="H81" s="58">
        <f t="shared" si="5"/>
        <v>1687</v>
      </c>
      <c r="I81" s="43"/>
    </row>
    <row r="82" spans="1:9" ht="11.25">
      <c r="A82" s="57" t="s">
        <v>100</v>
      </c>
      <c r="B82" s="58">
        <f aca="true" t="shared" si="6" ref="B82:B105">C82+D82</f>
        <v>346</v>
      </c>
      <c r="C82" s="62">
        <v>345</v>
      </c>
      <c r="D82" s="58">
        <f aca="true" t="shared" si="7" ref="D82:D105">E82+F82</f>
        <v>1</v>
      </c>
      <c r="E82" s="62">
        <v>0</v>
      </c>
      <c r="F82" s="58">
        <v>1</v>
      </c>
      <c r="G82" s="62">
        <v>1</v>
      </c>
      <c r="H82" s="58">
        <f aca="true" t="shared" si="8" ref="H82:H105">B82-G82</f>
        <v>345</v>
      </c>
      <c r="I82" s="43"/>
    </row>
    <row r="83" spans="1:9" ht="11.25">
      <c r="A83" s="22" t="s">
        <v>101</v>
      </c>
      <c r="B83" s="56">
        <f t="shared" si="6"/>
        <v>328</v>
      </c>
      <c r="C83" s="61">
        <f>SUM(C84:C86)</f>
        <v>328</v>
      </c>
      <c r="D83" s="56">
        <f t="shared" si="7"/>
        <v>0</v>
      </c>
      <c r="E83" s="61">
        <f>SUM(E84:E86)</f>
        <v>0</v>
      </c>
      <c r="F83" s="56">
        <f>SUM(F84:F86)</f>
        <v>0</v>
      </c>
      <c r="G83" s="61">
        <f>SUM(G84:G86)</f>
        <v>0</v>
      </c>
      <c r="H83" s="56">
        <f t="shared" si="8"/>
        <v>328</v>
      </c>
      <c r="I83" s="42"/>
    </row>
    <row r="84" spans="1:9" ht="11.25">
      <c r="A84" s="57" t="s">
        <v>102</v>
      </c>
      <c r="B84" s="58">
        <f t="shared" si="6"/>
        <v>190</v>
      </c>
      <c r="C84" s="62">
        <v>190</v>
      </c>
      <c r="D84" s="58">
        <f t="shared" si="7"/>
        <v>0</v>
      </c>
      <c r="E84" s="62">
        <v>0</v>
      </c>
      <c r="F84" s="58">
        <v>0</v>
      </c>
      <c r="G84" s="62">
        <v>0</v>
      </c>
      <c r="H84" s="58">
        <f t="shared" si="8"/>
        <v>190</v>
      </c>
      <c r="I84" s="43"/>
    </row>
    <row r="85" spans="1:9" ht="11.25">
      <c r="A85" s="57" t="s">
        <v>103</v>
      </c>
      <c r="B85" s="58">
        <f t="shared" si="6"/>
        <v>68</v>
      </c>
      <c r="C85" s="62">
        <v>68</v>
      </c>
      <c r="D85" s="58">
        <f t="shared" si="7"/>
        <v>0</v>
      </c>
      <c r="E85" s="62">
        <v>0</v>
      </c>
      <c r="F85" s="58">
        <v>0</v>
      </c>
      <c r="G85" s="62">
        <v>0</v>
      </c>
      <c r="H85" s="58">
        <f t="shared" si="8"/>
        <v>68</v>
      </c>
      <c r="I85" s="43"/>
    </row>
    <row r="86" spans="1:9" ht="11.25">
      <c r="A86" s="57" t="s">
        <v>104</v>
      </c>
      <c r="B86" s="58">
        <f t="shared" si="6"/>
        <v>70</v>
      </c>
      <c r="C86" s="62">
        <v>70</v>
      </c>
      <c r="D86" s="58">
        <f t="shared" si="7"/>
        <v>0</v>
      </c>
      <c r="E86" s="62">
        <v>0</v>
      </c>
      <c r="F86" s="58">
        <v>0</v>
      </c>
      <c r="G86" s="62">
        <v>0</v>
      </c>
      <c r="H86" s="58">
        <f t="shared" si="8"/>
        <v>70</v>
      </c>
      <c r="I86" s="43"/>
    </row>
    <row r="87" spans="1:9" ht="11.25">
      <c r="A87" s="22" t="s">
        <v>105</v>
      </c>
      <c r="B87" s="56">
        <f t="shared" si="6"/>
        <v>10304</v>
      </c>
      <c r="C87" s="61">
        <v>10281</v>
      </c>
      <c r="D87" s="56">
        <f t="shared" si="7"/>
        <v>23</v>
      </c>
      <c r="E87" s="61">
        <v>0</v>
      </c>
      <c r="F87" s="56">
        <v>23</v>
      </c>
      <c r="G87" s="61">
        <v>23</v>
      </c>
      <c r="H87" s="56">
        <f t="shared" si="8"/>
        <v>10281</v>
      </c>
      <c r="I87" s="42"/>
    </row>
    <row r="88" spans="1:9" ht="11.25">
      <c r="A88" s="22" t="s">
        <v>106</v>
      </c>
      <c r="B88" s="56">
        <f t="shared" si="6"/>
        <v>7992</v>
      </c>
      <c r="C88" s="61">
        <v>7934</v>
      </c>
      <c r="D88" s="56">
        <f t="shared" si="7"/>
        <v>58</v>
      </c>
      <c r="E88" s="61">
        <v>17</v>
      </c>
      <c r="F88" s="56">
        <v>41</v>
      </c>
      <c r="G88" s="61">
        <v>58</v>
      </c>
      <c r="H88" s="56">
        <f t="shared" si="8"/>
        <v>7934</v>
      </c>
      <c r="I88" s="42"/>
    </row>
    <row r="89" spans="1:9" ht="11.25">
      <c r="A89" s="22" t="s">
        <v>107</v>
      </c>
      <c r="B89" s="56">
        <f t="shared" si="6"/>
        <v>25932</v>
      </c>
      <c r="C89" s="61">
        <v>25353</v>
      </c>
      <c r="D89" s="56">
        <f t="shared" si="7"/>
        <v>579</v>
      </c>
      <c r="E89" s="61">
        <v>428</v>
      </c>
      <c r="F89" s="56">
        <v>151</v>
      </c>
      <c r="G89" s="61">
        <v>379</v>
      </c>
      <c r="H89" s="56">
        <f t="shared" si="8"/>
        <v>25553</v>
      </c>
      <c r="I89" s="42"/>
    </row>
    <row r="90" spans="1:9" ht="11.25">
      <c r="A90" s="22" t="s">
        <v>108</v>
      </c>
      <c r="B90" s="56">
        <f t="shared" si="6"/>
        <v>14321</v>
      </c>
      <c r="C90" s="61">
        <v>13932</v>
      </c>
      <c r="D90" s="56">
        <f t="shared" si="7"/>
        <v>389</v>
      </c>
      <c r="E90" s="61">
        <v>347</v>
      </c>
      <c r="F90" s="56">
        <v>42</v>
      </c>
      <c r="G90" s="61">
        <v>347</v>
      </c>
      <c r="H90" s="56">
        <f t="shared" si="8"/>
        <v>13974</v>
      </c>
      <c r="I90" s="42"/>
    </row>
    <row r="91" spans="1:9" ht="11.25">
      <c r="A91" s="22" t="s">
        <v>109</v>
      </c>
      <c r="B91" s="56">
        <f t="shared" si="6"/>
        <v>175</v>
      </c>
      <c r="C91" s="61">
        <v>175</v>
      </c>
      <c r="D91" s="56">
        <f t="shared" si="7"/>
        <v>0</v>
      </c>
      <c r="E91" s="61">
        <v>0</v>
      </c>
      <c r="F91" s="56">
        <v>0</v>
      </c>
      <c r="G91" s="61">
        <v>0</v>
      </c>
      <c r="H91" s="56">
        <f t="shared" si="8"/>
        <v>175</v>
      </c>
      <c r="I91" s="42"/>
    </row>
    <row r="92" spans="1:9" ht="11.25">
      <c r="A92" s="22" t="s">
        <v>110</v>
      </c>
      <c r="B92" s="56">
        <f t="shared" si="6"/>
        <v>19581</v>
      </c>
      <c r="C92" s="61">
        <v>19519</v>
      </c>
      <c r="D92" s="56">
        <f t="shared" si="7"/>
        <v>62</v>
      </c>
      <c r="E92" s="61">
        <v>22</v>
      </c>
      <c r="F92" s="56">
        <v>40</v>
      </c>
      <c r="G92" s="61">
        <v>57</v>
      </c>
      <c r="H92" s="56">
        <f t="shared" si="8"/>
        <v>19524</v>
      </c>
      <c r="I92" s="42"/>
    </row>
    <row r="93" spans="1:9" ht="11.25">
      <c r="A93" s="22" t="s">
        <v>111</v>
      </c>
      <c r="B93" s="56">
        <f t="shared" si="6"/>
        <v>1054</v>
      </c>
      <c r="C93" s="61">
        <f>SUM(C94:C96)</f>
        <v>1049</v>
      </c>
      <c r="D93" s="56">
        <f t="shared" si="7"/>
        <v>5</v>
      </c>
      <c r="E93" s="61">
        <f>SUM(E94:E96)</f>
        <v>0</v>
      </c>
      <c r="F93" s="56">
        <f>SUM(F94:F96)</f>
        <v>5</v>
      </c>
      <c r="G93" s="61">
        <f>SUM(G94:G96)</f>
        <v>5</v>
      </c>
      <c r="H93" s="56">
        <f t="shared" si="8"/>
        <v>1049</v>
      </c>
      <c r="I93" s="42"/>
    </row>
    <row r="94" spans="1:9" ht="11.25">
      <c r="A94" s="57" t="s">
        <v>112</v>
      </c>
      <c r="B94" s="58">
        <f t="shared" si="6"/>
        <v>287</v>
      </c>
      <c r="C94" s="62">
        <v>287</v>
      </c>
      <c r="D94" s="58">
        <f t="shared" si="7"/>
        <v>0</v>
      </c>
      <c r="E94" s="62">
        <v>0</v>
      </c>
      <c r="F94" s="58">
        <v>0</v>
      </c>
      <c r="G94" s="62">
        <v>0</v>
      </c>
      <c r="H94" s="58">
        <f t="shared" si="8"/>
        <v>287</v>
      </c>
      <c r="I94" s="43"/>
    </row>
    <row r="95" spans="1:9" ht="11.25">
      <c r="A95" s="57" t="s">
        <v>113</v>
      </c>
      <c r="B95" s="58">
        <f t="shared" si="6"/>
        <v>499</v>
      </c>
      <c r="C95" s="62">
        <v>495</v>
      </c>
      <c r="D95" s="58">
        <f t="shared" si="7"/>
        <v>4</v>
      </c>
      <c r="E95" s="62">
        <v>0</v>
      </c>
      <c r="F95" s="58">
        <v>4</v>
      </c>
      <c r="G95" s="62">
        <v>4</v>
      </c>
      <c r="H95" s="58">
        <f t="shared" si="8"/>
        <v>495</v>
      </c>
      <c r="I95" s="43"/>
    </row>
    <row r="96" spans="1:9" ht="11.25">
      <c r="A96" s="57" t="s">
        <v>114</v>
      </c>
      <c r="B96" s="58">
        <f t="shared" si="6"/>
        <v>268</v>
      </c>
      <c r="C96" s="62">
        <v>267</v>
      </c>
      <c r="D96" s="58">
        <f t="shared" si="7"/>
        <v>1</v>
      </c>
      <c r="E96" s="62">
        <v>0</v>
      </c>
      <c r="F96" s="58">
        <v>1</v>
      </c>
      <c r="G96" s="62">
        <v>1</v>
      </c>
      <c r="H96" s="58">
        <f t="shared" si="8"/>
        <v>267</v>
      </c>
      <c r="I96" s="43"/>
    </row>
    <row r="97" spans="1:9" ht="11.25">
      <c r="A97" s="22" t="s">
        <v>115</v>
      </c>
      <c r="B97" s="56">
        <f t="shared" si="6"/>
        <v>2865</v>
      </c>
      <c r="C97" s="61">
        <f>SUM(C98:C101)</f>
        <v>2624</v>
      </c>
      <c r="D97" s="56">
        <f t="shared" si="7"/>
        <v>241</v>
      </c>
      <c r="E97" s="61">
        <f>SUM(E98:E101)</f>
        <v>230</v>
      </c>
      <c r="F97" s="56">
        <f>SUM(F98:F101)</f>
        <v>11</v>
      </c>
      <c r="G97" s="61">
        <f>SUM(G98:G101)</f>
        <v>241</v>
      </c>
      <c r="H97" s="56">
        <f t="shared" si="8"/>
        <v>2624</v>
      </c>
      <c r="I97" s="42"/>
    </row>
    <row r="98" spans="1:9" ht="11.25">
      <c r="A98" s="57" t="s">
        <v>116</v>
      </c>
      <c r="B98" s="58">
        <f t="shared" si="6"/>
        <v>84</v>
      </c>
      <c r="C98" s="62">
        <v>84</v>
      </c>
      <c r="D98" s="58">
        <f t="shared" si="7"/>
        <v>0</v>
      </c>
      <c r="E98" s="62">
        <v>0</v>
      </c>
      <c r="F98" s="58">
        <v>0</v>
      </c>
      <c r="G98" s="62">
        <v>0</v>
      </c>
      <c r="H98" s="58">
        <f t="shared" si="8"/>
        <v>84</v>
      </c>
      <c r="I98" s="43"/>
    </row>
    <row r="99" spans="1:9" ht="11.25">
      <c r="A99" s="57" t="s">
        <v>117</v>
      </c>
      <c r="B99" s="58">
        <f t="shared" si="6"/>
        <v>227</v>
      </c>
      <c r="C99" s="62">
        <v>227</v>
      </c>
      <c r="D99" s="58">
        <f t="shared" si="7"/>
        <v>0</v>
      </c>
      <c r="E99" s="62">
        <v>0</v>
      </c>
      <c r="F99" s="58">
        <v>0</v>
      </c>
      <c r="G99" s="62">
        <v>0</v>
      </c>
      <c r="H99" s="58">
        <f t="shared" si="8"/>
        <v>227</v>
      </c>
      <c r="I99" s="43"/>
    </row>
    <row r="100" spans="1:9" ht="11.25">
      <c r="A100" s="57" t="s">
        <v>118</v>
      </c>
      <c r="B100" s="58">
        <f t="shared" si="6"/>
        <v>2145</v>
      </c>
      <c r="C100" s="62">
        <v>1913</v>
      </c>
      <c r="D100" s="58">
        <f t="shared" si="7"/>
        <v>232</v>
      </c>
      <c r="E100" s="62">
        <v>230</v>
      </c>
      <c r="F100" s="58">
        <v>2</v>
      </c>
      <c r="G100" s="62">
        <v>232</v>
      </c>
      <c r="H100" s="58">
        <f t="shared" si="8"/>
        <v>1913</v>
      </c>
      <c r="I100" s="43"/>
    </row>
    <row r="101" spans="1:9" ht="11.25">
      <c r="A101" s="57" t="s">
        <v>119</v>
      </c>
      <c r="B101" s="58">
        <f t="shared" si="6"/>
        <v>409</v>
      </c>
      <c r="C101" s="62">
        <v>400</v>
      </c>
      <c r="D101" s="58">
        <f t="shared" si="7"/>
        <v>9</v>
      </c>
      <c r="E101" s="62">
        <v>0</v>
      </c>
      <c r="F101" s="58">
        <v>9</v>
      </c>
      <c r="G101" s="62">
        <v>9</v>
      </c>
      <c r="H101" s="58">
        <f t="shared" si="8"/>
        <v>400</v>
      </c>
      <c r="I101" s="43"/>
    </row>
    <row r="102" spans="1:9" ht="11.25">
      <c r="A102" s="22" t="s">
        <v>120</v>
      </c>
      <c r="B102" s="56">
        <f t="shared" si="6"/>
        <v>521</v>
      </c>
      <c r="C102" s="61">
        <v>521</v>
      </c>
      <c r="D102" s="56">
        <f t="shared" si="7"/>
        <v>0</v>
      </c>
      <c r="E102" s="61">
        <v>0</v>
      </c>
      <c r="F102" s="56">
        <v>0</v>
      </c>
      <c r="G102" s="61">
        <v>0</v>
      </c>
      <c r="H102" s="56">
        <f t="shared" si="8"/>
        <v>521</v>
      </c>
      <c r="I102" s="42"/>
    </row>
    <row r="103" spans="1:9" ht="11.25">
      <c r="A103" s="22" t="s">
        <v>121</v>
      </c>
      <c r="B103" s="56">
        <f t="shared" si="6"/>
        <v>519</v>
      </c>
      <c r="C103" s="61">
        <f>SUM(C104:C105)</f>
        <v>518</v>
      </c>
      <c r="D103" s="56">
        <f t="shared" si="7"/>
        <v>1</v>
      </c>
      <c r="E103" s="61">
        <f>SUM(E104:E105)</f>
        <v>0</v>
      </c>
      <c r="F103" s="56">
        <f>SUM(F104:F105)</f>
        <v>1</v>
      </c>
      <c r="G103" s="61">
        <f>SUM(G104:G105)</f>
        <v>1</v>
      </c>
      <c r="H103" s="56">
        <f t="shared" si="8"/>
        <v>518</v>
      </c>
      <c r="I103" s="42"/>
    </row>
    <row r="104" spans="1:9" ht="11.25">
      <c r="A104" s="57" t="s">
        <v>122</v>
      </c>
      <c r="B104" s="58">
        <f t="shared" si="6"/>
        <v>205</v>
      </c>
      <c r="C104" s="62">
        <v>205</v>
      </c>
      <c r="D104" s="58">
        <f t="shared" si="7"/>
        <v>0</v>
      </c>
      <c r="E104" s="62">
        <v>0</v>
      </c>
      <c r="F104" s="58">
        <v>0</v>
      </c>
      <c r="G104" s="62">
        <v>0</v>
      </c>
      <c r="H104" s="58">
        <f t="shared" si="8"/>
        <v>205</v>
      </c>
      <c r="I104" s="43"/>
    </row>
    <row r="105" spans="1:9" ht="11.25">
      <c r="A105" s="73" t="s">
        <v>123</v>
      </c>
      <c r="B105" s="58">
        <f t="shared" si="6"/>
        <v>314</v>
      </c>
      <c r="C105" s="62">
        <v>313</v>
      </c>
      <c r="D105" s="58">
        <f t="shared" si="7"/>
        <v>1</v>
      </c>
      <c r="E105" s="62">
        <v>0</v>
      </c>
      <c r="F105" s="58">
        <v>1</v>
      </c>
      <c r="G105" s="62">
        <v>1</v>
      </c>
      <c r="H105" s="58">
        <f t="shared" si="8"/>
        <v>313</v>
      </c>
      <c r="I105" s="43"/>
    </row>
    <row r="106" spans="1:9" ht="6" customHeight="1">
      <c r="A106" s="57"/>
      <c r="B106" s="58"/>
      <c r="C106" s="58"/>
      <c r="D106" s="58"/>
      <c r="E106" s="58"/>
      <c r="F106" s="58"/>
      <c r="G106" s="58"/>
      <c r="H106" s="58"/>
      <c r="I106" s="43"/>
    </row>
    <row r="107" spans="1:9" ht="6" customHeight="1">
      <c r="A107" s="48"/>
      <c r="B107" s="74"/>
      <c r="C107" s="69"/>
      <c r="D107" s="71"/>
      <c r="E107" s="69"/>
      <c r="F107" s="71"/>
      <c r="G107" s="69"/>
      <c r="H107" s="72"/>
      <c r="I107" s="40"/>
    </row>
    <row r="108" spans="1:9" ht="11.25">
      <c r="A108" s="22" t="s">
        <v>124</v>
      </c>
      <c r="B108" s="56">
        <f aca="true" t="shared" si="9" ref="B108:B127">C108+D108</f>
        <v>932</v>
      </c>
      <c r="C108" s="56">
        <f>SUM(C109:C111)</f>
        <v>929</v>
      </c>
      <c r="D108" s="56">
        <f aca="true" t="shared" si="10" ref="D108:D127">E108+F108</f>
        <v>3</v>
      </c>
      <c r="E108" s="56">
        <f>SUM(E109:E111)</f>
        <v>0</v>
      </c>
      <c r="F108" s="56">
        <f>SUM(F109:F111)</f>
        <v>3</v>
      </c>
      <c r="G108" s="56">
        <f>SUM(G109:G111)</f>
        <v>3</v>
      </c>
      <c r="H108" s="56">
        <f aca="true" t="shared" si="11" ref="H108:H127">B108-G108</f>
        <v>929</v>
      </c>
      <c r="I108" s="42"/>
    </row>
    <row r="109" spans="1:9" ht="11.25">
      <c r="A109" s="57" t="s">
        <v>125</v>
      </c>
      <c r="B109" s="58">
        <f t="shared" si="9"/>
        <v>324</v>
      </c>
      <c r="C109" s="58">
        <v>322</v>
      </c>
      <c r="D109" s="58">
        <f t="shared" si="10"/>
        <v>2</v>
      </c>
      <c r="E109" s="58">
        <v>0</v>
      </c>
      <c r="F109" s="58">
        <v>2</v>
      </c>
      <c r="G109" s="58">
        <v>2</v>
      </c>
      <c r="H109" s="58">
        <f t="shared" si="11"/>
        <v>322</v>
      </c>
      <c r="I109" s="43"/>
    </row>
    <row r="110" spans="1:9" ht="11.25">
      <c r="A110" s="57" t="s">
        <v>126</v>
      </c>
      <c r="B110" s="58">
        <f t="shared" si="9"/>
        <v>273</v>
      </c>
      <c r="C110" s="58">
        <v>273</v>
      </c>
      <c r="D110" s="58">
        <f t="shared" si="10"/>
        <v>0</v>
      </c>
      <c r="E110" s="58">
        <v>0</v>
      </c>
      <c r="F110" s="58">
        <v>0</v>
      </c>
      <c r="G110" s="58">
        <v>0</v>
      </c>
      <c r="H110" s="58">
        <f t="shared" si="11"/>
        <v>273</v>
      </c>
      <c r="I110" s="43"/>
    </row>
    <row r="111" spans="1:9" ht="11.25">
      <c r="A111" s="57" t="s">
        <v>127</v>
      </c>
      <c r="B111" s="58">
        <f t="shared" si="9"/>
        <v>335</v>
      </c>
      <c r="C111" s="58">
        <v>334</v>
      </c>
      <c r="D111" s="58">
        <f t="shared" si="10"/>
        <v>1</v>
      </c>
      <c r="E111" s="58">
        <v>0</v>
      </c>
      <c r="F111" s="58">
        <v>1</v>
      </c>
      <c r="G111" s="58">
        <v>1</v>
      </c>
      <c r="H111" s="58">
        <f t="shared" si="11"/>
        <v>334</v>
      </c>
      <c r="I111" s="43"/>
    </row>
    <row r="112" spans="1:9" ht="11.25">
      <c r="A112" s="22" t="s">
        <v>128</v>
      </c>
      <c r="B112" s="56">
        <f t="shared" si="9"/>
        <v>2103</v>
      </c>
      <c r="C112" s="56">
        <f>SUM(C113:C115)</f>
        <v>2015</v>
      </c>
      <c r="D112" s="56">
        <f t="shared" si="10"/>
        <v>88</v>
      </c>
      <c r="E112" s="56">
        <f>SUM(E113:E115)</f>
        <v>78</v>
      </c>
      <c r="F112" s="56">
        <f>SUM(F113:F115)</f>
        <v>10</v>
      </c>
      <c r="G112" s="56">
        <f>SUM(G113:G115)</f>
        <v>88</v>
      </c>
      <c r="H112" s="56">
        <f t="shared" si="11"/>
        <v>2015</v>
      </c>
      <c r="I112" s="42"/>
    </row>
    <row r="113" spans="1:9" ht="11.25">
      <c r="A113" s="57" t="s">
        <v>129</v>
      </c>
      <c r="B113" s="58">
        <f t="shared" si="9"/>
        <v>692</v>
      </c>
      <c r="C113" s="58">
        <v>692</v>
      </c>
      <c r="D113" s="58">
        <f t="shared" si="10"/>
        <v>0</v>
      </c>
      <c r="E113" s="58">
        <v>0</v>
      </c>
      <c r="F113" s="58">
        <v>0</v>
      </c>
      <c r="G113" s="58">
        <v>0</v>
      </c>
      <c r="H113" s="58">
        <f t="shared" si="11"/>
        <v>692</v>
      </c>
      <c r="I113" s="43"/>
    </row>
    <row r="114" spans="1:9" ht="11.25">
      <c r="A114" s="57" t="s">
        <v>130</v>
      </c>
      <c r="B114" s="58">
        <f t="shared" si="9"/>
        <v>360</v>
      </c>
      <c r="C114" s="58">
        <v>360</v>
      </c>
      <c r="D114" s="58">
        <f t="shared" si="10"/>
        <v>0</v>
      </c>
      <c r="E114" s="58">
        <v>0</v>
      </c>
      <c r="F114" s="58">
        <v>0</v>
      </c>
      <c r="G114" s="58">
        <v>0</v>
      </c>
      <c r="H114" s="58">
        <f t="shared" si="11"/>
        <v>360</v>
      </c>
      <c r="I114" s="43"/>
    </row>
    <row r="115" spans="1:9" ht="11.25">
      <c r="A115" s="57" t="s">
        <v>131</v>
      </c>
      <c r="B115" s="58">
        <f t="shared" si="9"/>
        <v>1051</v>
      </c>
      <c r="C115" s="58">
        <v>963</v>
      </c>
      <c r="D115" s="58">
        <f t="shared" si="10"/>
        <v>88</v>
      </c>
      <c r="E115" s="58">
        <v>78</v>
      </c>
      <c r="F115" s="58">
        <v>10</v>
      </c>
      <c r="G115" s="58">
        <v>88</v>
      </c>
      <c r="H115" s="58">
        <f t="shared" si="11"/>
        <v>963</v>
      </c>
      <c r="I115" s="43"/>
    </row>
    <row r="116" spans="1:9" ht="6" customHeight="1">
      <c r="A116" s="59"/>
      <c r="B116" s="60"/>
      <c r="C116" s="60"/>
      <c r="D116" s="60"/>
      <c r="E116" s="60"/>
      <c r="F116" s="60"/>
      <c r="G116" s="60"/>
      <c r="H116" s="60"/>
      <c r="I116" s="43"/>
    </row>
    <row r="117" spans="1:9" ht="6" customHeight="1">
      <c r="A117" s="57"/>
      <c r="B117" s="58"/>
      <c r="C117" s="58"/>
      <c r="D117" s="58"/>
      <c r="E117" s="58"/>
      <c r="F117" s="58"/>
      <c r="G117" s="58"/>
      <c r="H117" s="58"/>
      <c r="I117" s="43"/>
    </row>
    <row r="118" spans="1:9" ht="11.25">
      <c r="A118" s="22" t="s">
        <v>132</v>
      </c>
      <c r="B118" s="56">
        <f t="shared" si="9"/>
        <v>4497</v>
      </c>
      <c r="C118" s="56">
        <f>SUM(C119:C126)</f>
        <v>4470</v>
      </c>
      <c r="D118" s="56">
        <f t="shared" si="10"/>
        <v>27</v>
      </c>
      <c r="E118" s="56">
        <f>SUM(E119:E126)</f>
        <v>0</v>
      </c>
      <c r="F118" s="56">
        <f>SUM(F119:F126)</f>
        <v>27</v>
      </c>
      <c r="G118" s="56">
        <f>SUM(G119:G126)</f>
        <v>27</v>
      </c>
      <c r="H118" s="56">
        <f t="shared" si="11"/>
        <v>4470</v>
      </c>
      <c r="I118" s="42"/>
    </row>
    <row r="119" spans="1:9" ht="11.25">
      <c r="A119" s="57" t="s">
        <v>133</v>
      </c>
      <c r="B119" s="58">
        <f t="shared" si="9"/>
        <v>386</v>
      </c>
      <c r="C119" s="58">
        <v>384</v>
      </c>
      <c r="D119" s="58">
        <f t="shared" si="10"/>
        <v>2</v>
      </c>
      <c r="E119" s="58">
        <v>0</v>
      </c>
      <c r="F119" s="58">
        <v>2</v>
      </c>
      <c r="G119" s="58">
        <v>2</v>
      </c>
      <c r="H119" s="58">
        <f t="shared" si="11"/>
        <v>384</v>
      </c>
      <c r="I119" s="43"/>
    </row>
    <row r="120" spans="1:9" ht="11.25">
      <c r="A120" s="57" t="s">
        <v>134</v>
      </c>
      <c r="B120" s="58">
        <f t="shared" si="9"/>
        <v>803</v>
      </c>
      <c r="C120" s="58">
        <v>793</v>
      </c>
      <c r="D120" s="58">
        <f t="shared" si="10"/>
        <v>10</v>
      </c>
      <c r="E120" s="58">
        <v>0</v>
      </c>
      <c r="F120" s="58">
        <v>10</v>
      </c>
      <c r="G120" s="58">
        <v>10</v>
      </c>
      <c r="H120" s="58">
        <f t="shared" si="11"/>
        <v>793</v>
      </c>
      <c r="I120" s="43"/>
    </row>
    <row r="121" spans="1:9" ht="11.25">
      <c r="A121" s="57" t="s">
        <v>135</v>
      </c>
      <c r="B121" s="58">
        <f t="shared" si="9"/>
        <v>422</v>
      </c>
      <c r="C121" s="58">
        <v>421</v>
      </c>
      <c r="D121" s="58">
        <f t="shared" si="10"/>
        <v>1</v>
      </c>
      <c r="E121" s="58">
        <v>0</v>
      </c>
      <c r="F121" s="58">
        <v>1</v>
      </c>
      <c r="G121" s="58">
        <v>1</v>
      </c>
      <c r="H121" s="58">
        <f t="shared" si="11"/>
        <v>421</v>
      </c>
      <c r="I121" s="43"/>
    </row>
    <row r="122" spans="1:9" ht="11.25">
      <c r="A122" s="57" t="s">
        <v>136</v>
      </c>
      <c r="B122" s="58">
        <f t="shared" si="9"/>
        <v>972</v>
      </c>
      <c r="C122" s="58">
        <v>963</v>
      </c>
      <c r="D122" s="58">
        <f t="shared" si="10"/>
        <v>9</v>
      </c>
      <c r="E122" s="58">
        <v>0</v>
      </c>
      <c r="F122" s="58">
        <v>9</v>
      </c>
      <c r="G122" s="58">
        <v>9</v>
      </c>
      <c r="H122" s="58">
        <f t="shared" si="11"/>
        <v>963</v>
      </c>
      <c r="I122" s="43"/>
    </row>
    <row r="123" spans="1:9" ht="11.25">
      <c r="A123" s="57" t="s">
        <v>137</v>
      </c>
      <c r="B123" s="58">
        <f t="shared" si="9"/>
        <v>458</v>
      </c>
      <c r="C123" s="58">
        <v>456</v>
      </c>
      <c r="D123" s="58">
        <f t="shared" si="10"/>
        <v>2</v>
      </c>
      <c r="E123" s="58">
        <v>0</v>
      </c>
      <c r="F123" s="58">
        <v>2</v>
      </c>
      <c r="G123" s="58">
        <v>2</v>
      </c>
      <c r="H123" s="58">
        <f t="shared" si="11"/>
        <v>456</v>
      </c>
      <c r="I123" s="43"/>
    </row>
    <row r="124" spans="1:9" ht="11.25">
      <c r="A124" s="57" t="s">
        <v>138</v>
      </c>
      <c r="B124" s="58">
        <f t="shared" si="9"/>
        <v>521</v>
      </c>
      <c r="C124" s="58">
        <v>519</v>
      </c>
      <c r="D124" s="58">
        <f t="shared" si="10"/>
        <v>2</v>
      </c>
      <c r="E124" s="58">
        <v>0</v>
      </c>
      <c r="F124" s="58">
        <v>2</v>
      </c>
      <c r="G124" s="58">
        <v>2</v>
      </c>
      <c r="H124" s="58">
        <f t="shared" si="11"/>
        <v>519</v>
      </c>
      <c r="I124" s="43"/>
    </row>
    <row r="125" spans="1:9" ht="11.25">
      <c r="A125" s="57" t="s">
        <v>139</v>
      </c>
      <c r="B125" s="58">
        <f t="shared" si="9"/>
        <v>505</v>
      </c>
      <c r="C125" s="58">
        <v>504</v>
      </c>
      <c r="D125" s="58">
        <f t="shared" si="10"/>
        <v>1</v>
      </c>
      <c r="E125" s="58">
        <v>0</v>
      </c>
      <c r="F125" s="58">
        <v>1</v>
      </c>
      <c r="G125" s="58">
        <v>1</v>
      </c>
      <c r="H125" s="58">
        <f t="shared" si="11"/>
        <v>504</v>
      </c>
      <c r="I125" s="43"/>
    </row>
    <row r="126" spans="1:9" ht="11.25">
      <c r="A126" s="57" t="s">
        <v>140</v>
      </c>
      <c r="B126" s="58">
        <f t="shared" si="9"/>
        <v>430</v>
      </c>
      <c r="C126" s="58">
        <v>430</v>
      </c>
      <c r="D126" s="58">
        <f t="shared" si="10"/>
        <v>0</v>
      </c>
      <c r="E126" s="58">
        <v>0</v>
      </c>
      <c r="F126" s="58">
        <v>0</v>
      </c>
      <c r="G126" s="58">
        <v>0</v>
      </c>
      <c r="H126" s="58">
        <f t="shared" si="11"/>
        <v>430</v>
      </c>
      <c r="I126" s="43"/>
    </row>
    <row r="127" spans="1:9" ht="11.25">
      <c r="A127" s="22" t="s">
        <v>141</v>
      </c>
      <c r="B127" s="56">
        <f t="shared" si="9"/>
        <v>637</v>
      </c>
      <c r="C127" s="56">
        <v>637</v>
      </c>
      <c r="D127" s="56">
        <f t="shared" si="10"/>
        <v>0</v>
      </c>
      <c r="E127" s="56">
        <v>0</v>
      </c>
      <c r="F127" s="56">
        <v>0</v>
      </c>
      <c r="G127" s="56">
        <v>0</v>
      </c>
      <c r="H127" s="56">
        <f t="shared" si="11"/>
        <v>637</v>
      </c>
      <c r="I127" s="42"/>
    </row>
    <row r="128" spans="1:9" ht="11.25">
      <c r="A128" s="22" t="s">
        <v>142</v>
      </c>
      <c r="B128" s="56">
        <f aca="true" t="shared" si="12" ref="B128:B141">C128+D128</f>
        <v>9288</v>
      </c>
      <c r="C128" s="56">
        <f>SUM(C129:C132)</f>
        <v>8762</v>
      </c>
      <c r="D128" s="56">
        <f aca="true" t="shared" si="13" ref="D128:D141">E128+F128</f>
        <v>526</v>
      </c>
      <c r="E128" s="56">
        <f>SUM(E129:E132)</f>
        <v>486</v>
      </c>
      <c r="F128" s="56">
        <f>SUM(F129:F132)</f>
        <v>40</v>
      </c>
      <c r="G128" s="56">
        <f>SUM(G129:G132)</f>
        <v>473</v>
      </c>
      <c r="H128" s="56">
        <f aca="true" t="shared" si="14" ref="H128:H141">B128-G128</f>
        <v>8815</v>
      </c>
      <c r="I128" s="42"/>
    </row>
    <row r="129" spans="1:9" ht="11.25">
      <c r="A129" s="57" t="s">
        <v>143</v>
      </c>
      <c r="B129" s="58">
        <f t="shared" si="12"/>
        <v>3756</v>
      </c>
      <c r="C129" s="58">
        <v>3262</v>
      </c>
      <c r="D129" s="58">
        <f t="shared" si="13"/>
        <v>494</v>
      </c>
      <c r="E129" s="58">
        <v>486</v>
      </c>
      <c r="F129" s="58">
        <v>8</v>
      </c>
      <c r="G129" s="58">
        <v>441</v>
      </c>
      <c r="H129" s="58">
        <f t="shared" si="14"/>
        <v>3315</v>
      </c>
      <c r="I129" s="43"/>
    </row>
    <row r="130" spans="1:9" ht="11.25">
      <c r="A130" s="57" t="s">
        <v>144</v>
      </c>
      <c r="B130" s="58">
        <f t="shared" si="12"/>
        <v>1331</v>
      </c>
      <c r="C130" s="58">
        <v>1329</v>
      </c>
      <c r="D130" s="58">
        <f t="shared" si="13"/>
        <v>2</v>
      </c>
      <c r="E130" s="58">
        <v>0</v>
      </c>
      <c r="F130" s="58">
        <v>2</v>
      </c>
      <c r="G130" s="58">
        <v>2</v>
      </c>
      <c r="H130" s="58">
        <f t="shared" si="14"/>
        <v>1329</v>
      </c>
      <c r="I130" s="43"/>
    </row>
    <row r="131" spans="1:9" ht="11.25">
      <c r="A131" s="57" t="s">
        <v>145</v>
      </c>
      <c r="B131" s="58">
        <f t="shared" si="12"/>
        <v>1733</v>
      </c>
      <c r="C131" s="58">
        <v>1724</v>
      </c>
      <c r="D131" s="58">
        <f t="shared" si="13"/>
        <v>9</v>
      </c>
      <c r="E131" s="58">
        <v>0</v>
      </c>
      <c r="F131" s="58">
        <v>9</v>
      </c>
      <c r="G131" s="58">
        <v>9</v>
      </c>
      <c r="H131" s="58">
        <f t="shared" si="14"/>
        <v>1724</v>
      </c>
      <c r="I131" s="43"/>
    </row>
    <row r="132" spans="1:9" ht="11.25">
      <c r="A132" s="57" t="s">
        <v>146</v>
      </c>
      <c r="B132" s="58">
        <f t="shared" si="12"/>
        <v>2468</v>
      </c>
      <c r="C132" s="58">
        <v>2447</v>
      </c>
      <c r="D132" s="58">
        <f t="shared" si="13"/>
        <v>21</v>
      </c>
      <c r="E132" s="58">
        <v>0</v>
      </c>
      <c r="F132" s="58">
        <v>21</v>
      </c>
      <c r="G132" s="58">
        <v>21</v>
      </c>
      <c r="H132" s="58">
        <f t="shared" si="14"/>
        <v>2447</v>
      </c>
      <c r="I132" s="43"/>
    </row>
    <row r="133" spans="1:9" ht="11.25">
      <c r="A133" s="22" t="s">
        <v>147</v>
      </c>
      <c r="B133" s="56">
        <f t="shared" si="12"/>
        <v>5095</v>
      </c>
      <c r="C133" s="56">
        <f>SUM(C134:C136)</f>
        <v>5024</v>
      </c>
      <c r="D133" s="56">
        <f t="shared" si="13"/>
        <v>71</v>
      </c>
      <c r="E133" s="56">
        <f>SUM(E134:E136)</f>
        <v>24</v>
      </c>
      <c r="F133" s="56">
        <f>SUM(F134:F136)</f>
        <v>47</v>
      </c>
      <c r="G133" s="56">
        <f>SUM(G134:G136)</f>
        <v>71</v>
      </c>
      <c r="H133" s="56">
        <f t="shared" si="14"/>
        <v>5024</v>
      </c>
      <c r="I133" s="42"/>
    </row>
    <row r="134" spans="1:9" ht="11.25">
      <c r="A134" s="57" t="s">
        <v>148</v>
      </c>
      <c r="B134" s="58">
        <f t="shared" si="12"/>
        <v>1012</v>
      </c>
      <c r="C134" s="58">
        <v>1007</v>
      </c>
      <c r="D134" s="58">
        <f t="shared" si="13"/>
        <v>5</v>
      </c>
      <c r="E134" s="58">
        <v>0</v>
      </c>
      <c r="F134" s="58">
        <v>5</v>
      </c>
      <c r="G134" s="58">
        <v>5</v>
      </c>
      <c r="H134" s="58">
        <f t="shared" si="14"/>
        <v>1007</v>
      </c>
      <c r="I134" s="43"/>
    </row>
    <row r="135" spans="1:9" ht="11.25">
      <c r="A135" s="57" t="s">
        <v>149</v>
      </c>
      <c r="B135" s="58">
        <f t="shared" si="12"/>
        <v>2042</v>
      </c>
      <c r="C135" s="58">
        <v>2013</v>
      </c>
      <c r="D135" s="58">
        <f t="shared" si="13"/>
        <v>29</v>
      </c>
      <c r="E135" s="58">
        <v>0</v>
      </c>
      <c r="F135" s="58">
        <v>29</v>
      </c>
      <c r="G135" s="58">
        <v>29</v>
      </c>
      <c r="H135" s="58">
        <f t="shared" si="14"/>
        <v>2013</v>
      </c>
      <c r="I135" s="43"/>
    </row>
    <row r="136" spans="1:9" ht="11.25">
      <c r="A136" s="57" t="s">
        <v>150</v>
      </c>
      <c r="B136" s="58">
        <f t="shared" si="12"/>
        <v>2041</v>
      </c>
      <c r="C136" s="58">
        <v>2004</v>
      </c>
      <c r="D136" s="58">
        <f t="shared" si="13"/>
        <v>37</v>
      </c>
      <c r="E136" s="58">
        <v>24</v>
      </c>
      <c r="F136" s="58">
        <v>13</v>
      </c>
      <c r="G136" s="58">
        <v>37</v>
      </c>
      <c r="H136" s="58">
        <f t="shared" si="14"/>
        <v>2004</v>
      </c>
      <c r="I136" s="43"/>
    </row>
    <row r="137" spans="1:9" ht="11.25">
      <c r="A137" s="22" t="s">
        <v>151</v>
      </c>
      <c r="B137" s="56">
        <f t="shared" si="12"/>
        <v>1104</v>
      </c>
      <c r="C137" s="56">
        <f>SUM(C138:C139)</f>
        <v>1100</v>
      </c>
      <c r="D137" s="56">
        <f t="shared" si="13"/>
        <v>4</v>
      </c>
      <c r="E137" s="56">
        <f>SUM(E138:E139)</f>
        <v>0</v>
      </c>
      <c r="F137" s="56">
        <f>SUM(F138:F139)</f>
        <v>4</v>
      </c>
      <c r="G137" s="56">
        <f>SUM(G138:G139)</f>
        <v>4</v>
      </c>
      <c r="H137" s="56">
        <f t="shared" si="14"/>
        <v>1100</v>
      </c>
      <c r="I137" s="42"/>
    </row>
    <row r="138" spans="1:9" ht="11.25">
      <c r="A138" s="57" t="s">
        <v>152</v>
      </c>
      <c r="B138" s="58">
        <f t="shared" si="12"/>
        <v>615</v>
      </c>
      <c r="C138" s="58">
        <v>612</v>
      </c>
      <c r="D138" s="58">
        <f t="shared" si="13"/>
        <v>3</v>
      </c>
      <c r="E138" s="58">
        <v>0</v>
      </c>
      <c r="F138" s="58">
        <v>3</v>
      </c>
      <c r="G138" s="58">
        <v>3</v>
      </c>
      <c r="H138" s="58">
        <f t="shared" si="14"/>
        <v>612</v>
      </c>
      <c r="I138" s="43"/>
    </row>
    <row r="139" spans="1:9" ht="11.25">
      <c r="A139" s="57" t="s">
        <v>153</v>
      </c>
      <c r="B139" s="58">
        <f t="shared" si="12"/>
        <v>489</v>
      </c>
      <c r="C139" s="58">
        <v>488</v>
      </c>
      <c r="D139" s="58">
        <f t="shared" si="13"/>
        <v>1</v>
      </c>
      <c r="E139" s="58">
        <v>0</v>
      </c>
      <c r="F139" s="58">
        <v>1</v>
      </c>
      <c r="G139" s="58">
        <v>1</v>
      </c>
      <c r="H139" s="58">
        <f t="shared" si="14"/>
        <v>488</v>
      </c>
      <c r="I139" s="43"/>
    </row>
    <row r="140" spans="1:9" ht="11.25">
      <c r="A140" s="22" t="s">
        <v>154</v>
      </c>
      <c r="B140" s="56">
        <f t="shared" si="12"/>
        <v>3631</v>
      </c>
      <c r="C140" s="56">
        <f>SUM(C141:C143)</f>
        <v>3625</v>
      </c>
      <c r="D140" s="56">
        <f t="shared" si="13"/>
        <v>6</v>
      </c>
      <c r="E140" s="56">
        <f>SUM(E141:E143)</f>
        <v>0</v>
      </c>
      <c r="F140" s="56">
        <f>SUM(F141:F143)</f>
        <v>6</v>
      </c>
      <c r="G140" s="56">
        <f>SUM(G141:G143)</f>
        <v>6</v>
      </c>
      <c r="H140" s="56">
        <f t="shared" si="14"/>
        <v>3625</v>
      </c>
      <c r="I140" s="42"/>
    </row>
    <row r="141" spans="1:9" ht="11.25">
      <c r="A141" s="57" t="s">
        <v>129</v>
      </c>
      <c r="B141" s="58">
        <f t="shared" si="12"/>
        <v>2422</v>
      </c>
      <c r="C141" s="58">
        <v>2418</v>
      </c>
      <c r="D141" s="58">
        <f t="shared" si="13"/>
        <v>4</v>
      </c>
      <c r="E141" s="58">
        <v>0</v>
      </c>
      <c r="F141" s="58">
        <v>4</v>
      </c>
      <c r="G141" s="58">
        <v>4</v>
      </c>
      <c r="H141" s="58">
        <f t="shared" si="14"/>
        <v>2418</v>
      </c>
      <c r="I141" s="43"/>
    </row>
    <row r="142" spans="1:9" ht="11.25">
      <c r="A142" s="57" t="s">
        <v>155</v>
      </c>
      <c r="B142" s="58">
        <f aca="true" t="shared" si="15" ref="B142:B162">C142+D142</f>
        <v>1058</v>
      </c>
      <c r="C142" s="58">
        <v>1056</v>
      </c>
      <c r="D142" s="58">
        <f aca="true" t="shared" si="16" ref="D142:D162">E142+F142</f>
        <v>2</v>
      </c>
      <c r="E142" s="58">
        <v>0</v>
      </c>
      <c r="F142" s="58">
        <v>2</v>
      </c>
      <c r="G142" s="58">
        <v>2</v>
      </c>
      <c r="H142" s="58">
        <f aca="true" t="shared" si="17" ref="H142:H162">B142-G142</f>
        <v>1056</v>
      </c>
      <c r="I142" s="43"/>
    </row>
    <row r="143" spans="1:9" ht="11.25">
      <c r="A143" s="57" t="s">
        <v>156</v>
      </c>
      <c r="B143" s="58">
        <f t="shared" si="15"/>
        <v>151</v>
      </c>
      <c r="C143" s="58">
        <v>151</v>
      </c>
      <c r="D143" s="58">
        <f t="shared" si="16"/>
        <v>0</v>
      </c>
      <c r="E143" s="58">
        <v>0</v>
      </c>
      <c r="F143" s="58">
        <v>0</v>
      </c>
      <c r="G143" s="58">
        <v>0</v>
      </c>
      <c r="H143" s="58">
        <f t="shared" si="17"/>
        <v>151</v>
      </c>
      <c r="I143" s="43"/>
    </row>
    <row r="144" spans="1:9" ht="11.25">
      <c r="A144" s="22" t="s">
        <v>157</v>
      </c>
      <c r="B144" s="56">
        <f t="shared" si="15"/>
        <v>248</v>
      </c>
      <c r="C144" s="56">
        <v>247</v>
      </c>
      <c r="D144" s="56">
        <f t="shared" si="16"/>
        <v>1</v>
      </c>
      <c r="E144" s="56">
        <v>0</v>
      </c>
      <c r="F144" s="56">
        <v>1</v>
      </c>
      <c r="G144" s="56">
        <v>1</v>
      </c>
      <c r="H144" s="56">
        <f t="shared" si="17"/>
        <v>247</v>
      </c>
      <c r="I144" s="42"/>
    </row>
    <row r="145" spans="1:9" ht="11.25">
      <c r="A145" s="63" t="s">
        <v>158</v>
      </c>
      <c r="B145" s="56">
        <f t="shared" si="15"/>
        <v>6285</v>
      </c>
      <c r="C145" s="56">
        <f>SUM(C146:C147)</f>
        <v>6252</v>
      </c>
      <c r="D145" s="56">
        <f t="shared" si="16"/>
        <v>33</v>
      </c>
      <c r="E145" s="56">
        <f>SUM(E146:E147)</f>
        <v>0</v>
      </c>
      <c r="F145" s="56">
        <f>SUM(F146:F147)</f>
        <v>33</v>
      </c>
      <c r="G145" s="56">
        <f>SUM(G146:G147)</f>
        <v>33</v>
      </c>
      <c r="H145" s="56">
        <f t="shared" si="17"/>
        <v>6252</v>
      </c>
      <c r="I145" s="42"/>
    </row>
    <row r="146" spans="1:9" ht="11.25">
      <c r="A146" s="64" t="s">
        <v>159</v>
      </c>
      <c r="B146" s="58">
        <f t="shared" si="15"/>
        <v>3467</v>
      </c>
      <c r="C146" s="58">
        <v>3453</v>
      </c>
      <c r="D146" s="58">
        <f t="shared" si="16"/>
        <v>14</v>
      </c>
      <c r="E146" s="58">
        <v>0</v>
      </c>
      <c r="F146" s="58">
        <v>14</v>
      </c>
      <c r="G146" s="58">
        <v>14</v>
      </c>
      <c r="H146" s="58">
        <f t="shared" si="17"/>
        <v>3453</v>
      </c>
      <c r="I146" s="43"/>
    </row>
    <row r="147" spans="1:9" ht="11.25">
      <c r="A147" s="64" t="s">
        <v>160</v>
      </c>
      <c r="B147" s="58">
        <f t="shared" si="15"/>
        <v>2818</v>
      </c>
      <c r="C147" s="58">
        <v>2799</v>
      </c>
      <c r="D147" s="58">
        <f t="shared" si="16"/>
        <v>19</v>
      </c>
      <c r="E147" s="58">
        <v>0</v>
      </c>
      <c r="F147" s="58">
        <v>19</v>
      </c>
      <c r="G147" s="58">
        <v>19</v>
      </c>
      <c r="H147" s="58">
        <f t="shared" si="17"/>
        <v>2799</v>
      </c>
      <c r="I147" s="43"/>
    </row>
    <row r="148" spans="1:9" ht="11.25">
      <c r="A148" s="63" t="s">
        <v>161</v>
      </c>
      <c r="B148" s="56">
        <f t="shared" si="15"/>
        <v>2201</v>
      </c>
      <c r="C148" s="56">
        <f>SUM(C149:C151)</f>
        <v>2042</v>
      </c>
      <c r="D148" s="56">
        <f t="shared" si="16"/>
        <v>159</v>
      </c>
      <c r="E148" s="56">
        <f>SUM(E149:E151)</f>
        <v>153</v>
      </c>
      <c r="F148" s="56">
        <f>SUM(F149:F151)</f>
        <v>6</v>
      </c>
      <c r="G148" s="56">
        <f>SUM(G149:G151)</f>
        <v>152</v>
      </c>
      <c r="H148" s="56">
        <f t="shared" si="17"/>
        <v>2049</v>
      </c>
      <c r="I148" s="42"/>
    </row>
    <row r="149" spans="1:9" ht="11.25">
      <c r="A149" s="64" t="s">
        <v>162</v>
      </c>
      <c r="B149" s="58">
        <f t="shared" si="15"/>
        <v>508</v>
      </c>
      <c r="C149" s="58">
        <v>507</v>
      </c>
      <c r="D149" s="58">
        <f t="shared" si="16"/>
        <v>1</v>
      </c>
      <c r="E149" s="58">
        <v>0</v>
      </c>
      <c r="F149" s="58">
        <v>1</v>
      </c>
      <c r="G149" s="58">
        <v>1</v>
      </c>
      <c r="H149" s="58">
        <f t="shared" si="17"/>
        <v>507</v>
      </c>
      <c r="I149" s="43"/>
    </row>
    <row r="150" spans="1:9" ht="11.25">
      <c r="A150" s="64" t="s">
        <v>163</v>
      </c>
      <c r="B150" s="58">
        <f t="shared" si="15"/>
        <v>983</v>
      </c>
      <c r="C150" s="58">
        <v>963</v>
      </c>
      <c r="D150" s="58">
        <f t="shared" si="16"/>
        <v>20</v>
      </c>
      <c r="E150" s="58">
        <v>16</v>
      </c>
      <c r="F150" s="58">
        <v>4</v>
      </c>
      <c r="G150" s="58">
        <v>13</v>
      </c>
      <c r="H150" s="58">
        <f t="shared" si="17"/>
        <v>970</v>
      </c>
      <c r="I150" s="43"/>
    </row>
    <row r="151" spans="1:9" ht="11.25">
      <c r="A151" s="64" t="s">
        <v>164</v>
      </c>
      <c r="B151" s="58">
        <f t="shared" si="15"/>
        <v>710</v>
      </c>
      <c r="C151" s="58">
        <v>572</v>
      </c>
      <c r="D151" s="58">
        <f t="shared" si="16"/>
        <v>138</v>
      </c>
      <c r="E151" s="58">
        <v>137</v>
      </c>
      <c r="F151" s="58">
        <v>1</v>
      </c>
      <c r="G151" s="58">
        <v>138</v>
      </c>
      <c r="H151" s="58">
        <f t="shared" si="17"/>
        <v>572</v>
      </c>
      <c r="I151" s="43"/>
    </row>
    <row r="152" spans="1:9" ht="11.25">
      <c r="A152" s="22" t="s">
        <v>165</v>
      </c>
      <c r="B152" s="56">
        <f t="shared" si="15"/>
        <v>3027</v>
      </c>
      <c r="C152" s="56">
        <f>SUM(C153:C156)</f>
        <v>3017</v>
      </c>
      <c r="D152" s="56">
        <f t="shared" si="16"/>
        <v>10</v>
      </c>
      <c r="E152" s="56">
        <f>SUM(E153:E156)</f>
        <v>0</v>
      </c>
      <c r="F152" s="56">
        <f>SUM(F153:F156)</f>
        <v>10</v>
      </c>
      <c r="G152" s="56">
        <f>SUM(G153:G156)</f>
        <v>10</v>
      </c>
      <c r="H152" s="56">
        <f t="shared" si="17"/>
        <v>3017</v>
      </c>
      <c r="I152" s="42"/>
    </row>
    <row r="153" spans="1:9" ht="11.25">
      <c r="A153" s="57" t="s">
        <v>166</v>
      </c>
      <c r="B153" s="58">
        <f t="shared" si="15"/>
        <v>322</v>
      </c>
      <c r="C153" s="58">
        <v>322</v>
      </c>
      <c r="D153" s="58">
        <f t="shared" si="16"/>
        <v>0</v>
      </c>
      <c r="E153" s="58">
        <v>0</v>
      </c>
      <c r="F153" s="58">
        <v>0</v>
      </c>
      <c r="G153" s="58">
        <v>0</v>
      </c>
      <c r="H153" s="58">
        <f t="shared" si="17"/>
        <v>322</v>
      </c>
      <c r="I153" s="43"/>
    </row>
    <row r="154" spans="1:9" ht="11.25">
      <c r="A154" s="57" t="s">
        <v>167</v>
      </c>
      <c r="B154" s="58">
        <f t="shared" si="15"/>
        <v>461</v>
      </c>
      <c r="C154" s="58">
        <v>460</v>
      </c>
      <c r="D154" s="58">
        <f t="shared" si="16"/>
        <v>1</v>
      </c>
      <c r="E154" s="58">
        <v>0</v>
      </c>
      <c r="F154" s="58">
        <v>1</v>
      </c>
      <c r="G154" s="58">
        <v>1</v>
      </c>
      <c r="H154" s="58">
        <f t="shared" si="17"/>
        <v>460</v>
      </c>
      <c r="I154" s="43"/>
    </row>
    <row r="155" spans="1:9" ht="11.25">
      <c r="A155" s="57" t="s">
        <v>168</v>
      </c>
      <c r="B155" s="58">
        <f t="shared" si="15"/>
        <v>1389</v>
      </c>
      <c r="C155" s="58">
        <v>1382</v>
      </c>
      <c r="D155" s="58">
        <f t="shared" si="16"/>
        <v>7</v>
      </c>
      <c r="E155" s="58">
        <v>0</v>
      </c>
      <c r="F155" s="58">
        <v>7</v>
      </c>
      <c r="G155" s="58">
        <v>7</v>
      </c>
      <c r="H155" s="58">
        <f t="shared" si="17"/>
        <v>1382</v>
      </c>
      <c r="I155" s="44"/>
    </row>
    <row r="156" spans="1:9" ht="11.25">
      <c r="A156" s="57" t="s">
        <v>169</v>
      </c>
      <c r="B156" s="58">
        <f t="shared" si="15"/>
        <v>855</v>
      </c>
      <c r="C156" s="58">
        <v>853</v>
      </c>
      <c r="D156" s="58">
        <f t="shared" si="16"/>
        <v>2</v>
      </c>
      <c r="E156" s="58">
        <v>0</v>
      </c>
      <c r="F156" s="58">
        <v>2</v>
      </c>
      <c r="G156" s="58">
        <v>2</v>
      </c>
      <c r="H156" s="58">
        <f t="shared" si="17"/>
        <v>853</v>
      </c>
      <c r="I156" s="44"/>
    </row>
    <row r="157" spans="1:9" ht="11.25">
      <c r="A157" s="22" t="s">
        <v>170</v>
      </c>
      <c r="B157" s="56">
        <f t="shared" si="15"/>
        <v>1465</v>
      </c>
      <c r="C157" s="56">
        <v>551</v>
      </c>
      <c r="D157" s="56">
        <f t="shared" si="16"/>
        <v>914</v>
      </c>
      <c r="E157" s="56">
        <v>911</v>
      </c>
      <c r="F157" s="56">
        <v>3</v>
      </c>
      <c r="G157" s="56">
        <v>144</v>
      </c>
      <c r="H157" s="56">
        <f t="shared" si="17"/>
        <v>1321</v>
      </c>
      <c r="I157" s="45"/>
    </row>
    <row r="158" spans="1:9" ht="11.25">
      <c r="A158" s="22" t="s">
        <v>171</v>
      </c>
      <c r="B158" s="56">
        <f t="shared" si="15"/>
        <v>571</v>
      </c>
      <c r="C158" s="56">
        <v>571</v>
      </c>
      <c r="D158" s="56">
        <f t="shared" si="16"/>
        <v>0</v>
      </c>
      <c r="E158" s="56">
        <v>0</v>
      </c>
      <c r="F158" s="56">
        <v>0</v>
      </c>
      <c r="G158" s="56">
        <v>0</v>
      </c>
      <c r="H158" s="56">
        <f t="shared" si="17"/>
        <v>571</v>
      </c>
      <c r="I158" s="45"/>
    </row>
    <row r="159" spans="1:9" ht="11.25">
      <c r="A159" s="22" t="s">
        <v>172</v>
      </c>
      <c r="B159" s="56">
        <f t="shared" si="15"/>
        <v>2085</v>
      </c>
      <c r="C159" s="56">
        <f>SUM(C160:C161)</f>
        <v>2013</v>
      </c>
      <c r="D159" s="56">
        <f t="shared" si="16"/>
        <v>72</v>
      </c>
      <c r="E159" s="56">
        <f>SUM(E160:E161)</f>
        <v>64</v>
      </c>
      <c r="F159" s="56">
        <f>SUM(F160:F161)</f>
        <v>8</v>
      </c>
      <c r="G159" s="56">
        <f>SUM(G160:G161)</f>
        <v>72</v>
      </c>
      <c r="H159" s="56">
        <f t="shared" si="17"/>
        <v>2013</v>
      </c>
      <c r="I159" s="45"/>
    </row>
    <row r="160" spans="1:9" ht="11.25">
      <c r="A160" s="57" t="s">
        <v>173</v>
      </c>
      <c r="B160" s="58">
        <f t="shared" si="15"/>
        <v>1466</v>
      </c>
      <c r="C160" s="58">
        <v>1398</v>
      </c>
      <c r="D160" s="58">
        <f t="shared" si="16"/>
        <v>68</v>
      </c>
      <c r="E160" s="58">
        <v>64</v>
      </c>
      <c r="F160" s="58">
        <v>4</v>
      </c>
      <c r="G160" s="58">
        <v>68</v>
      </c>
      <c r="H160" s="58">
        <f t="shared" si="17"/>
        <v>1398</v>
      </c>
      <c r="I160" s="44"/>
    </row>
    <row r="161" spans="1:9" ht="11.25">
      <c r="A161" s="57" t="s">
        <v>174</v>
      </c>
      <c r="B161" s="58">
        <f t="shared" si="15"/>
        <v>619</v>
      </c>
      <c r="C161" s="58">
        <v>615</v>
      </c>
      <c r="D161" s="58">
        <f t="shared" si="16"/>
        <v>4</v>
      </c>
      <c r="E161" s="58">
        <v>0</v>
      </c>
      <c r="F161" s="58">
        <v>4</v>
      </c>
      <c r="G161" s="58">
        <v>4</v>
      </c>
      <c r="H161" s="58">
        <f t="shared" si="17"/>
        <v>615</v>
      </c>
      <c r="I161" s="44"/>
    </row>
    <row r="162" spans="1:9" ht="11.25">
      <c r="A162" s="22" t="s">
        <v>175</v>
      </c>
      <c r="B162" s="56">
        <f t="shared" si="15"/>
        <v>3806</v>
      </c>
      <c r="C162" s="56">
        <v>3415</v>
      </c>
      <c r="D162" s="56">
        <f t="shared" si="16"/>
        <v>391</v>
      </c>
      <c r="E162" s="56">
        <v>375</v>
      </c>
      <c r="F162" s="56">
        <v>16</v>
      </c>
      <c r="G162" s="56">
        <v>385</v>
      </c>
      <c r="H162" s="56">
        <f t="shared" si="17"/>
        <v>3421</v>
      </c>
      <c r="I162" s="45"/>
    </row>
    <row r="163" spans="1:9" ht="6" customHeight="1">
      <c r="A163" s="75"/>
      <c r="B163" s="75"/>
      <c r="C163" s="75"/>
      <c r="D163" s="75"/>
      <c r="E163" s="75"/>
      <c r="F163" s="75"/>
      <c r="G163" s="75"/>
      <c r="H163" s="75"/>
      <c r="I163" s="46"/>
    </row>
    <row r="164" spans="1:9" ht="11.25">
      <c r="A164" s="46"/>
      <c r="B164" s="47"/>
      <c r="C164" s="47"/>
      <c r="D164" s="47"/>
      <c r="E164" s="47"/>
      <c r="F164" s="47"/>
      <c r="G164" s="47"/>
      <c r="H164" s="47"/>
      <c r="I164" s="47"/>
    </row>
  </sheetData>
  <printOptions horizontalCentered="1"/>
  <pageMargins left="0.7874015748031497" right="0.7874015748031497" top="0.7874015748031497" bottom="1.1811023622047245" header="0.1968503937007874" footer="0.15748031496062992"/>
  <pageSetup horizontalDpi="600" verticalDpi="600" orientation="portrait" paperSize="9" scale="95" r:id="rId1"/>
  <rowBreaks count="2" manualBreakCount="2">
    <brk id="63" max="65535" man="1"/>
    <brk id="11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7109375" style="0" customWidth="1"/>
  </cols>
  <sheetData>
    <row r="1" ht="12.75">
      <c r="A1" s="114" t="s">
        <v>176</v>
      </c>
    </row>
    <row r="2" ht="12.75">
      <c r="A2" s="114"/>
    </row>
    <row r="3" ht="12.75">
      <c r="A3" s="35" t="s">
        <v>3</v>
      </c>
    </row>
    <row r="4" spans="1:6" ht="12.75">
      <c r="A4" s="137" t="s">
        <v>177</v>
      </c>
      <c r="B4" s="139" t="s">
        <v>178</v>
      </c>
      <c r="C4" s="112"/>
      <c r="D4" s="112"/>
      <c r="E4" s="112"/>
      <c r="F4" s="113"/>
    </row>
    <row r="5" spans="1:6" ht="45">
      <c r="A5" s="138" t="s">
        <v>4</v>
      </c>
      <c r="B5" s="153" t="s">
        <v>179</v>
      </c>
      <c r="C5" s="153" t="s">
        <v>180</v>
      </c>
      <c r="D5" s="154" t="s">
        <v>181</v>
      </c>
      <c r="E5" s="149" t="s">
        <v>182</v>
      </c>
      <c r="F5" s="150" t="s">
        <v>183</v>
      </c>
    </row>
    <row r="6" spans="1:6" ht="6" customHeight="1">
      <c r="A6" s="21"/>
      <c r="B6" s="89"/>
      <c r="C6" s="89"/>
      <c r="D6" s="89"/>
      <c r="E6" s="129"/>
      <c r="F6" s="129"/>
    </row>
    <row r="7" spans="1:6" ht="12.75">
      <c r="A7" s="130" t="s">
        <v>184</v>
      </c>
      <c r="B7" s="131"/>
      <c r="C7" s="131"/>
      <c r="D7" s="131"/>
      <c r="E7" s="132"/>
      <c r="F7" s="132"/>
    </row>
    <row r="8" spans="1:6" ht="12.75">
      <c r="A8" s="130" t="s">
        <v>185</v>
      </c>
      <c r="B8" s="141">
        <v>653</v>
      </c>
      <c r="C8" s="141">
        <f>C10+C26+C36+C45+C53</f>
        <v>449</v>
      </c>
      <c r="D8" s="141">
        <f>D10+D26+D36+D45+D53</f>
        <v>603</v>
      </c>
      <c r="E8" s="142">
        <f>E10+E26+E36+E45+E53</f>
        <v>1705</v>
      </c>
      <c r="F8" s="133">
        <f>F10+F26+F36+F45+F53</f>
        <v>92</v>
      </c>
    </row>
    <row r="9" spans="1:6" ht="12.75">
      <c r="A9" s="134"/>
      <c r="B9" s="141"/>
      <c r="C9" s="141"/>
      <c r="D9" s="141"/>
      <c r="E9" s="142"/>
      <c r="F9" s="133"/>
    </row>
    <row r="10" spans="1:6" ht="12.75">
      <c r="A10" s="130" t="s">
        <v>186</v>
      </c>
      <c r="B10" s="141">
        <f>SUM(B12:B24)</f>
        <v>265</v>
      </c>
      <c r="C10" s="141">
        <f>SUM(C12:C24)</f>
        <v>335</v>
      </c>
      <c r="D10" s="141">
        <f>SUM(D12:D24)</f>
        <v>455</v>
      </c>
      <c r="E10" s="142">
        <f>SUM(E12:E24)</f>
        <v>1055</v>
      </c>
      <c r="F10" s="133">
        <f>SUM(F12:F24)</f>
        <v>42</v>
      </c>
    </row>
    <row r="11" spans="1:6" ht="12.75">
      <c r="A11" s="134"/>
      <c r="B11" s="143"/>
      <c r="C11" s="143"/>
      <c r="D11" s="143"/>
      <c r="E11" s="144"/>
      <c r="F11" s="132"/>
    </row>
    <row r="12" spans="1:6" ht="12.75">
      <c r="A12" s="134" t="s">
        <v>34</v>
      </c>
      <c r="B12" s="143">
        <v>8</v>
      </c>
      <c r="C12" s="143">
        <v>3</v>
      </c>
      <c r="D12" s="143">
        <v>14</v>
      </c>
      <c r="E12" s="146">
        <f>SUM(B12:D12)</f>
        <v>25</v>
      </c>
      <c r="F12" s="140">
        <v>2</v>
      </c>
    </row>
    <row r="13" spans="1:6" ht="12.75">
      <c r="A13" s="134" t="s">
        <v>43</v>
      </c>
      <c r="B13" s="143">
        <v>0</v>
      </c>
      <c r="C13" s="143">
        <v>173</v>
      </c>
      <c r="D13" s="143">
        <v>70</v>
      </c>
      <c r="E13" s="146">
        <f aca="true" t="shared" si="0" ref="E13:E28">SUM(B13:D13)</f>
        <v>243</v>
      </c>
      <c r="F13" s="140">
        <v>4</v>
      </c>
    </row>
    <row r="14" spans="1:6" ht="12.75">
      <c r="A14" s="134" t="s">
        <v>60</v>
      </c>
      <c r="B14" s="143">
        <v>0</v>
      </c>
      <c r="C14" s="143">
        <v>0</v>
      </c>
      <c r="D14" s="143">
        <v>21</v>
      </c>
      <c r="E14" s="146">
        <f t="shared" si="0"/>
        <v>21</v>
      </c>
      <c r="F14" s="140">
        <v>0</v>
      </c>
    </row>
    <row r="15" spans="1:6" ht="12.75">
      <c r="A15" s="134" t="s">
        <v>77</v>
      </c>
      <c r="B15" s="143">
        <v>3</v>
      </c>
      <c r="C15" s="143">
        <v>0</v>
      </c>
      <c r="D15" s="143">
        <v>36</v>
      </c>
      <c r="E15" s="146">
        <f t="shared" si="0"/>
        <v>39</v>
      </c>
      <c r="F15" s="140">
        <v>1</v>
      </c>
    </row>
    <row r="16" spans="1:6" ht="12.75">
      <c r="A16" s="134" t="s">
        <v>87</v>
      </c>
      <c r="B16" s="143">
        <v>15</v>
      </c>
      <c r="C16" s="143">
        <v>17</v>
      </c>
      <c r="D16" s="143">
        <f>39</f>
        <v>39</v>
      </c>
      <c r="E16" s="146">
        <f t="shared" si="0"/>
        <v>71</v>
      </c>
      <c r="F16" s="140">
        <v>3</v>
      </c>
    </row>
    <row r="17" spans="1:6" ht="12.75">
      <c r="A17" s="134" t="s">
        <v>105</v>
      </c>
      <c r="B17" s="143">
        <v>10</v>
      </c>
      <c r="C17" s="143">
        <v>0</v>
      </c>
      <c r="D17" s="143">
        <v>23</v>
      </c>
      <c r="E17" s="146">
        <f t="shared" si="0"/>
        <v>33</v>
      </c>
      <c r="F17" s="140">
        <v>1</v>
      </c>
    </row>
    <row r="18" spans="1:6" ht="12.75">
      <c r="A18" s="134" t="s">
        <v>106</v>
      </c>
      <c r="B18" s="143">
        <v>0</v>
      </c>
      <c r="C18" s="143">
        <v>19</v>
      </c>
      <c r="D18" s="143">
        <v>22</v>
      </c>
      <c r="E18" s="146">
        <f t="shared" si="0"/>
        <v>41</v>
      </c>
      <c r="F18" s="140">
        <v>1</v>
      </c>
    </row>
    <row r="19" spans="1:6" ht="12.75">
      <c r="A19" s="134" t="s">
        <v>107</v>
      </c>
      <c r="B19" s="143">
        <v>188</v>
      </c>
      <c r="C19" s="143">
        <v>88</v>
      </c>
      <c r="D19" s="143">
        <v>63</v>
      </c>
      <c r="E19" s="146">
        <f t="shared" si="0"/>
        <v>339</v>
      </c>
      <c r="F19" s="140">
        <v>18</v>
      </c>
    </row>
    <row r="20" spans="1:6" ht="12.75">
      <c r="A20" s="134" t="s">
        <v>108</v>
      </c>
      <c r="B20" s="143">
        <v>8</v>
      </c>
      <c r="C20" s="143">
        <v>11</v>
      </c>
      <c r="D20" s="143">
        <v>31</v>
      </c>
      <c r="E20" s="146">
        <f t="shared" si="0"/>
        <v>50</v>
      </c>
      <c r="F20" s="140">
        <v>4</v>
      </c>
    </row>
    <row r="21" spans="1:6" ht="12.75">
      <c r="A21" s="134" t="s">
        <v>110</v>
      </c>
      <c r="B21" s="143">
        <v>18</v>
      </c>
      <c r="C21" s="143">
        <v>0</v>
      </c>
      <c r="D21" s="143">
        <v>40</v>
      </c>
      <c r="E21" s="146">
        <f t="shared" si="0"/>
        <v>58</v>
      </c>
      <c r="F21" s="140">
        <v>3</v>
      </c>
    </row>
    <row r="22" spans="1:6" ht="12.75">
      <c r="A22" s="134" t="s">
        <v>142</v>
      </c>
      <c r="B22" s="143">
        <v>2</v>
      </c>
      <c r="C22" s="143">
        <v>2</v>
      </c>
      <c r="D22" s="143">
        <v>38</v>
      </c>
      <c r="E22" s="146">
        <f t="shared" si="0"/>
        <v>42</v>
      </c>
      <c r="F22" s="140">
        <v>2</v>
      </c>
    </row>
    <row r="23" spans="1:6" ht="12.75">
      <c r="A23" s="134" t="s">
        <v>147</v>
      </c>
      <c r="B23" s="143">
        <v>0</v>
      </c>
      <c r="C23" s="143">
        <v>21</v>
      </c>
      <c r="D23" s="143">
        <v>26</v>
      </c>
      <c r="E23" s="146">
        <f t="shared" si="0"/>
        <v>47</v>
      </c>
      <c r="F23" s="140">
        <v>2</v>
      </c>
    </row>
    <row r="24" spans="1:6" ht="12.75">
      <c r="A24" s="134" t="s">
        <v>158</v>
      </c>
      <c r="B24" s="143">
        <v>13</v>
      </c>
      <c r="C24" s="143">
        <v>1</v>
      </c>
      <c r="D24" s="143">
        <v>32</v>
      </c>
      <c r="E24" s="146">
        <f t="shared" si="0"/>
        <v>46</v>
      </c>
      <c r="F24" s="140">
        <v>1</v>
      </c>
    </row>
    <row r="25" spans="1:6" ht="12.75">
      <c r="A25" s="134"/>
      <c r="B25" s="143"/>
      <c r="C25" s="143"/>
      <c r="D25" s="143"/>
      <c r="E25" s="146"/>
      <c r="F25" s="140"/>
    </row>
    <row r="26" spans="1:6" ht="12.75">
      <c r="A26" s="130" t="s">
        <v>187</v>
      </c>
      <c r="B26" s="145">
        <f>SUM(B28:B34)</f>
        <v>4</v>
      </c>
      <c r="C26" s="145">
        <f>SUM(C28:C34)</f>
        <v>54</v>
      </c>
      <c r="D26" s="145">
        <f>SUM(D28:D34)</f>
        <v>86</v>
      </c>
      <c r="E26" s="146">
        <f>SUM(E28:E34)</f>
        <v>144</v>
      </c>
      <c r="F26" s="140">
        <f>SUM(F28:F34)</f>
        <v>3</v>
      </c>
    </row>
    <row r="27" spans="1:6" ht="12.75">
      <c r="A27" s="134"/>
      <c r="B27" s="143"/>
      <c r="C27" s="143"/>
      <c r="D27" s="143"/>
      <c r="E27" s="146"/>
      <c r="F27" s="140"/>
    </row>
    <row r="28" spans="1:6" ht="12.75">
      <c r="A28" s="134" t="s">
        <v>39</v>
      </c>
      <c r="B28" s="143">
        <v>1</v>
      </c>
      <c r="C28" s="143">
        <v>52</v>
      </c>
      <c r="D28" s="143">
        <v>16</v>
      </c>
      <c r="E28" s="146">
        <f t="shared" si="0"/>
        <v>69</v>
      </c>
      <c r="F28" s="140">
        <v>1</v>
      </c>
    </row>
    <row r="29" spans="1:6" ht="12.75">
      <c r="A29" s="134" t="s">
        <v>68</v>
      </c>
      <c r="B29" s="143">
        <v>0</v>
      </c>
      <c r="C29" s="143">
        <v>0</v>
      </c>
      <c r="D29" s="143">
        <v>11</v>
      </c>
      <c r="E29" s="146">
        <f aca="true" t="shared" si="1" ref="E29:E41">SUM(B29:D29)</f>
        <v>11</v>
      </c>
      <c r="F29" s="140">
        <v>0</v>
      </c>
    </row>
    <row r="30" spans="1:6" ht="12.75">
      <c r="A30" s="134" t="s">
        <v>86</v>
      </c>
      <c r="B30" s="143">
        <v>0</v>
      </c>
      <c r="C30" s="143">
        <v>0</v>
      </c>
      <c r="D30" s="143">
        <v>2</v>
      </c>
      <c r="E30" s="146">
        <f t="shared" si="1"/>
        <v>2</v>
      </c>
      <c r="F30" s="140">
        <v>0</v>
      </c>
    </row>
    <row r="31" spans="1:6" ht="12.75">
      <c r="A31" s="134" t="s">
        <v>132</v>
      </c>
      <c r="B31" s="143">
        <v>2</v>
      </c>
      <c r="C31" s="143">
        <v>0</v>
      </c>
      <c r="D31" s="143">
        <v>27</v>
      </c>
      <c r="E31" s="146">
        <f t="shared" si="1"/>
        <v>29</v>
      </c>
      <c r="F31" s="140">
        <v>1</v>
      </c>
    </row>
    <row r="32" spans="1:6" ht="12.75">
      <c r="A32" s="134" t="s">
        <v>154</v>
      </c>
      <c r="B32" s="143">
        <v>0</v>
      </c>
      <c r="C32" s="143">
        <v>0</v>
      </c>
      <c r="D32" s="143">
        <v>6</v>
      </c>
      <c r="E32" s="146">
        <f t="shared" si="1"/>
        <v>6</v>
      </c>
      <c r="F32" s="140">
        <v>0</v>
      </c>
    </row>
    <row r="33" spans="1:6" ht="12.75">
      <c r="A33" s="134" t="s">
        <v>165</v>
      </c>
      <c r="B33" s="143">
        <v>0</v>
      </c>
      <c r="C33" s="143">
        <v>0</v>
      </c>
      <c r="D33" s="143">
        <v>10</v>
      </c>
      <c r="E33" s="146">
        <f t="shared" si="1"/>
        <v>10</v>
      </c>
      <c r="F33" s="140">
        <v>0</v>
      </c>
    </row>
    <row r="34" spans="1:6" ht="12.75">
      <c r="A34" s="134" t="s">
        <v>175</v>
      </c>
      <c r="B34" s="143">
        <v>1</v>
      </c>
      <c r="C34" s="143">
        <v>2</v>
      </c>
      <c r="D34" s="143">
        <v>14</v>
      </c>
      <c r="E34" s="146">
        <f t="shared" si="1"/>
        <v>17</v>
      </c>
      <c r="F34" s="140">
        <v>1</v>
      </c>
    </row>
    <row r="35" spans="1:6" ht="12.75">
      <c r="A35" s="134"/>
      <c r="B35" s="143"/>
      <c r="C35" s="143"/>
      <c r="D35" s="143"/>
      <c r="E35" s="146"/>
      <c r="F35" s="140"/>
    </row>
    <row r="36" spans="1:6" ht="12.75">
      <c r="A36" s="130" t="s">
        <v>188</v>
      </c>
      <c r="B36" s="145">
        <f>SUM(B38:B43)</f>
        <v>0</v>
      </c>
      <c r="C36" s="145">
        <f>SUM(C38:C43)</f>
        <v>12</v>
      </c>
      <c r="D36" s="145">
        <f>SUM(D38:D43)</f>
        <v>20</v>
      </c>
      <c r="E36" s="146">
        <f>SUM(E38:E43)</f>
        <v>32</v>
      </c>
      <c r="F36" s="140">
        <f>SUM(F38:F43)</f>
        <v>3</v>
      </c>
    </row>
    <row r="37" spans="1:6" ht="12.75">
      <c r="A37" s="134"/>
      <c r="B37" s="143"/>
      <c r="C37" s="143"/>
      <c r="D37" s="143"/>
      <c r="E37" s="146"/>
      <c r="F37" s="140"/>
    </row>
    <row r="38" spans="1:6" ht="12.75">
      <c r="A38" s="134" t="s">
        <v>51</v>
      </c>
      <c r="B38" s="143">
        <v>0</v>
      </c>
      <c r="C38" s="143">
        <v>0</v>
      </c>
      <c r="D38" s="143">
        <v>4</v>
      </c>
      <c r="E38" s="146">
        <f t="shared" si="1"/>
        <v>4</v>
      </c>
      <c r="F38" s="140">
        <v>0</v>
      </c>
    </row>
    <row r="39" spans="1:6" ht="12.75">
      <c r="A39" s="134" t="s">
        <v>65</v>
      </c>
      <c r="B39" s="143">
        <v>0</v>
      </c>
      <c r="C39" s="143">
        <v>9</v>
      </c>
      <c r="D39" s="143">
        <v>5</v>
      </c>
      <c r="E39" s="146">
        <f t="shared" si="1"/>
        <v>14</v>
      </c>
      <c r="F39" s="140">
        <v>2</v>
      </c>
    </row>
    <row r="40" spans="1:6" ht="12.75">
      <c r="A40" s="134" t="s">
        <v>97</v>
      </c>
      <c r="B40" s="143">
        <v>0</v>
      </c>
      <c r="C40" s="143">
        <v>3</v>
      </c>
      <c r="D40" s="143">
        <v>3</v>
      </c>
      <c r="E40" s="146">
        <f t="shared" si="1"/>
        <v>6</v>
      </c>
      <c r="F40" s="140">
        <v>1</v>
      </c>
    </row>
    <row r="41" spans="1:6" ht="12.75">
      <c r="A41" s="134" t="s">
        <v>141</v>
      </c>
      <c r="B41" s="143">
        <v>0</v>
      </c>
      <c r="C41" s="143">
        <v>0</v>
      </c>
      <c r="D41" s="143">
        <v>0</v>
      </c>
      <c r="E41" s="146">
        <f t="shared" si="1"/>
        <v>0</v>
      </c>
      <c r="F41" s="140">
        <v>0</v>
      </c>
    </row>
    <row r="42" spans="1:6" ht="12.75">
      <c r="A42" s="134" t="s">
        <v>171</v>
      </c>
      <c r="B42" s="143">
        <v>0</v>
      </c>
      <c r="C42" s="143">
        <v>0</v>
      </c>
      <c r="D42" s="143">
        <v>0</v>
      </c>
      <c r="E42" s="146">
        <f>SUM(B42:D42)</f>
        <v>0</v>
      </c>
      <c r="F42" s="140">
        <v>0</v>
      </c>
    </row>
    <row r="43" spans="1:6" ht="12.75">
      <c r="A43" s="134" t="s">
        <v>172</v>
      </c>
      <c r="B43" s="143">
        <v>0</v>
      </c>
      <c r="C43" s="143">
        <v>0</v>
      </c>
      <c r="D43" s="143">
        <v>8</v>
      </c>
      <c r="E43" s="146">
        <f>SUM(B43:D43)</f>
        <v>8</v>
      </c>
      <c r="F43" s="140">
        <v>0</v>
      </c>
    </row>
    <row r="44" spans="1:6" ht="12.75">
      <c r="A44" s="134"/>
      <c r="B44" s="143"/>
      <c r="C44" s="143"/>
      <c r="D44" s="143"/>
      <c r="E44" s="146"/>
      <c r="F44" s="140"/>
    </row>
    <row r="45" spans="1:6" ht="12.75">
      <c r="A45" s="130" t="s">
        <v>189</v>
      </c>
      <c r="B45" s="145">
        <f>SUM(B47:B51)</f>
        <v>0</v>
      </c>
      <c r="C45" s="145">
        <f>SUM(C47:C51)</f>
        <v>0</v>
      </c>
      <c r="D45" s="145">
        <f>SUM(D47:D51)</f>
        <v>24</v>
      </c>
      <c r="E45" s="146">
        <f>SUM(E47:E51)</f>
        <v>24</v>
      </c>
      <c r="F45" s="140">
        <f>SUM(F47:F51)</f>
        <v>0</v>
      </c>
    </row>
    <row r="46" spans="1:6" ht="12.75">
      <c r="A46" s="134"/>
      <c r="B46" s="143"/>
      <c r="C46" s="143"/>
      <c r="D46" s="143"/>
      <c r="E46" s="146"/>
      <c r="F46" s="140"/>
    </row>
    <row r="47" spans="1:6" ht="12.75">
      <c r="A47" s="134" t="s">
        <v>111</v>
      </c>
      <c r="B47" s="143">
        <v>0</v>
      </c>
      <c r="C47" s="143">
        <v>0</v>
      </c>
      <c r="D47" s="143">
        <v>5</v>
      </c>
      <c r="E47" s="146">
        <f aca="true" t="shared" si="2" ref="E47:E60">SUM(B47:D47)</f>
        <v>5</v>
      </c>
      <c r="F47" s="140">
        <v>0</v>
      </c>
    </row>
    <row r="48" spans="1:6" ht="12.75">
      <c r="A48" s="134" t="s">
        <v>120</v>
      </c>
      <c r="B48" s="143">
        <v>0</v>
      </c>
      <c r="C48" s="143">
        <v>0</v>
      </c>
      <c r="D48" s="143">
        <v>0</v>
      </c>
      <c r="E48" s="146">
        <f t="shared" si="2"/>
        <v>0</v>
      </c>
      <c r="F48" s="140">
        <v>0</v>
      </c>
    </row>
    <row r="49" spans="1:6" ht="12.75">
      <c r="A49" s="134" t="s">
        <v>124</v>
      </c>
      <c r="B49" s="143">
        <v>0</v>
      </c>
      <c r="C49" s="143">
        <v>0</v>
      </c>
      <c r="D49" s="143">
        <v>3</v>
      </c>
      <c r="E49" s="146">
        <f t="shared" si="2"/>
        <v>3</v>
      </c>
      <c r="F49" s="140">
        <v>0</v>
      </c>
    </row>
    <row r="50" spans="1:6" ht="12.75">
      <c r="A50" s="134" t="s">
        <v>128</v>
      </c>
      <c r="B50" s="143">
        <v>0</v>
      </c>
      <c r="C50" s="143">
        <v>0</v>
      </c>
      <c r="D50" s="143">
        <v>10</v>
      </c>
      <c r="E50" s="146">
        <f t="shared" si="2"/>
        <v>10</v>
      </c>
      <c r="F50" s="140">
        <v>0</v>
      </c>
    </row>
    <row r="51" spans="1:6" ht="12.75">
      <c r="A51" s="134" t="s">
        <v>161</v>
      </c>
      <c r="B51" s="143">
        <v>0</v>
      </c>
      <c r="C51" s="143">
        <v>0</v>
      </c>
      <c r="D51" s="143">
        <v>6</v>
      </c>
      <c r="E51" s="146">
        <f t="shared" si="2"/>
        <v>6</v>
      </c>
      <c r="F51" s="140">
        <v>0</v>
      </c>
    </row>
    <row r="52" spans="1:6" ht="6" customHeight="1">
      <c r="A52" s="135"/>
      <c r="B52" s="147"/>
      <c r="C52" s="147"/>
      <c r="D52" s="147"/>
      <c r="E52" s="151"/>
      <c r="F52" s="152"/>
    </row>
    <row r="53" spans="1:6" ht="12.75">
      <c r="A53" s="130" t="s">
        <v>190</v>
      </c>
      <c r="B53" s="145">
        <f>SUM(B55:B71)</f>
        <v>384</v>
      </c>
      <c r="C53" s="145">
        <f>SUM(C55:C71)</f>
        <v>48</v>
      </c>
      <c r="D53" s="145">
        <f>SUM(D55:D71)</f>
        <v>18</v>
      </c>
      <c r="E53" s="146">
        <f>SUM(E55:E71)</f>
        <v>450</v>
      </c>
      <c r="F53" s="140">
        <f>SUM(F55:F71)</f>
        <v>44</v>
      </c>
    </row>
    <row r="54" spans="1:6" ht="12.75">
      <c r="A54" s="134"/>
      <c r="B54" s="143"/>
      <c r="C54" s="143"/>
      <c r="D54" s="143"/>
      <c r="E54" s="146"/>
      <c r="F54" s="140"/>
    </row>
    <row r="55" spans="1:6" ht="12.75">
      <c r="A55" s="134" t="s">
        <v>31</v>
      </c>
      <c r="B55" s="143">
        <v>0</v>
      </c>
      <c r="C55" s="143">
        <v>0</v>
      </c>
      <c r="D55" s="143">
        <v>1</v>
      </c>
      <c r="E55" s="146">
        <f t="shared" si="2"/>
        <v>1</v>
      </c>
      <c r="F55" s="140">
        <v>0</v>
      </c>
    </row>
    <row r="56" spans="1:6" ht="12.75">
      <c r="A56" s="134" t="s">
        <v>35</v>
      </c>
      <c r="B56" s="143">
        <v>2</v>
      </c>
      <c r="C56" s="143">
        <v>15</v>
      </c>
      <c r="D56" s="143">
        <v>0</v>
      </c>
      <c r="E56" s="146">
        <f t="shared" si="2"/>
        <v>17</v>
      </c>
      <c r="F56" s="140">
        <v>4</v>
      </c>
    </row>
    <row r="57" spans="1:6" ht="12.75">
      <c r="A57" s="134" t="s">
        <v>44</v>
      </c>
      <c r="B57" s="143">
        <v>36</v>
      </c>
      <c r="C57" s="143">
        <v>21</v>
      </c>
      <c r="D57" s="143">
        <v>0</v>
      </c>
      <c r="E57" s="146">
        <f t="shared" si="2"/>
        <v>57</v>
      </c>
      <c r="F57" s="140">
        <v>7</v>
      </c>
    </row>
    <row r="58" spans="1:6" ht="12.75">
      <c r="A58" s="134" t="s">
        <v>48</v>
      </c>
      <c r="B58" s="143">
        <v>0</v>
      </c>
      <c r="C58" s="143">
        <v>0</v>
      </c>
      <c r="D58" s="143">
        <v>0</v>
      </c>
      <c r="E58" s="146">
        <f t="shared" si="2"/>
        <v>0</v>
      </c>
      <c r="F58" s="140">
        <v>0</v>
      </c>
    </row>
    <row r="59" spans="1:6" ht="12.75">
      <c r="A59" s="134" t="s">
        <v>52</v>
      </c>
      <c r="B59" s="143">
        <v>223</v>
      </c>
      <c r="C59" s="143">
        <v>0</v>
      </c>
      <c r="D59" s="143">
        <v>1</v>
      </c>
      <c r="E59" s="146">
        <f t="shared" si="2"/>
        <v>224</v>
      </c>
      <c r="F59" s="140">
        <v>6</v>
      </c>
    </row>
    <row r="60" spans="1:6" ht="12.75">
      <c r="A60" s="134" t="s">
        <v>53</v>
      </c>
      <c r="B60" s="143">
        <v>69</v>
      </c>
      <c r="C60" s="143">
        <v>1</v>
      </c>
      <c r="D60" s="143">
        <v>5</v>
      </c>
      <c r="E60" s="146">
        <f t="shared" si="2"/>
        <v>75</v>
      </c>
      <c r="F60" s="140">
        <v>5</v>
      </c>
    </row>
    <row r="61" spans="1:6" ht="12.75">
      <c r="A61" s="134" t="s">
        <v>57</v>
      </c>
      <c r="B61" s="143">
        <v>0</v>
      </c>
      <c r="C61" s="143">
        <v>0</v>
      </c>
      <c r="D61" s="143">
        <v>0</v>
      </c>
      <c r="E61" s="146">
        <f aca="true" t="shared" si="3" ref="E61:E71">SUM(B61:D61)</f>
        <v>0</v>
      </c>
      <c r="F61" s="140">
        <v>0</v>
      </c>
    </row>
    <row r="62" spans="1:6" ht="12.75">
      <c r="A62" s="134" t="s">
        <v>78</v>
      </c>
      <c r="B62" s="143">
        <v>4</v>
      </c>
      <c r="C62" s="143">
        <v>0</v>
      </c>
      <c r="D62" s="143">
        <v>1</v>
      </c>
      <c r="E62" s="146">
        <f t="shared" si="3"/>
        <v>5</v>
      </c>
      <c r="F62" s="140">
        <v>1</v>
      </c>
    </row>
    <row r="63" spans="1:6" ht="12.75">
      <c r="A63" s="134" t="s">
        <v>83</v>
      </c>
      <c r="B63" s="143">
        <v>42</v>
      </c>
      <c r="C63" s="143">
        <v>0</v>
      </c>
      <c r="D63" s="143">
        <v>1</v>
      </c>
      <c r="E63" s="146">
        <f t="shared" si="3"/>
        <v>43</v>
      </c>
      <c r="F63" s="140">
        <v>2</v>
      </c>
    </row>
    <row r="64" spans="1:6" ht="12.75">
      <c r="A64" s="134" t="s">
        <v>94</v>
      </c>
      <c r="B64" s="143">
        <v>0</v>
      </c>
      <c r="C64" s="143">
        <v>0</v>
      </c>
      <c r="D64" s="143">
        <v>0</v>
      </c>
      <c r="E64" s="146">
        <f t="shared" si="3"/>
        <v>0</v>
      </c>
      <c r="F64" s="140">
        <v>0</v>
      </c>
    </row>
    <row r="65" spans="1:6" ht="12.75">
      <c r="A65" s="134" t="s">
        <v>101</v>
      </c>
      <c r="B65" s="143">
        <v>0</v>
      </c>
      <c r="C65" s="143">
        <v>0</v>
      </c>
      <c r="D65" s="143">
        <v>0</v>
      </c>
      <c r="E65" s="146">
        <f t="shared" si="3"/>
        <v>0</v>
      </c>
      <c r="F65" s="140">
        <v>0</v>
      </c>
    </row>
    <row r="66" spans="1:6" ht="12.75">
      <c r="A66" s="134" t="s">
        <v>109</v>
      </c>
      <c r="B66" s="143">
        <v>0</v>
      </c>
      <c r="C66" s="143">
        <v>0</v>
      </c>
      <c r="D66" s="143">
        <v>0</v>
      </c>
      <c r="E66" s="146">
        <f t="shared" si="3"/>
        <v>0</v>
      </c>
      <c r="F66" s="140">
        <v>0</v>
      </c>
    </row>
    <row r="67" spans="1:6" ht="12.75">
      <c r="A67" s="134" t="s">
        <v>115</v>
      </c>
      <c r="B67" s="143">
        <v>0</v>
      </c>
      <c r="C67" s="143">
        <v>8</v>
      </c>
      <c r="D67" s="143">
        <v>3</v>
      </c>
      <c r="E67" s="146">
        <f t="shared" si="3"/>
        <v>11</v>
      </c>
      <c r="F67" s="140">
        <v>1</v>
      </c>
    </row>
    <row r="68" spans="1:6" ht="12.75">
      <c r="A68" s="134" t="s">
        <v>121</v>
      </c>
      <c r="B68" s="143">
        <v>0</v>
      </c>
      <c r="C68" s="143">
        <v>0</v>
      </c>
      <c r="D68" s="143">
        <v>1</v>
      </c>
      <c r="E68" s="146">
        <f t="shared" si="3"/>
        <v>1</v>
      </c>
      <c r="F68" s="140">
        <v>0</v>
      </c>
    </row>
    <row r="69" spans="1:6" ht="12.75">
      <c r="A69" s="134" t="s">
        <v>151</v>
      </c>
      <c r="B69" s="143">
        <v>0</v>
      </c>
      <c r="C69" s="143">
        <v>0</v>
      </c>
      <c r="D69" s="143">
        <v>4</v>
      </c>
      <c r="E69" s="146">
        <f t="shared" si="3"/>
        <v>4</v>
      </c>
      <c r="F69" s="140">
        <v>1</v>
      </c>
    </row>
    <row r="70" spans="1:6" ht="12.75">
      <c r="A70" s="134" t="s">
        <v>157</v>
      </c>
      <c r="B70" s="143">
        <v>0</v>
      </c>
      <c r="C70" s="143">
        <v>0</v>
      </c>
      <c r="D70" s="143">
        <v>1</v>
      </c>
      <c r="E70" s="146">
        <f t="shared" si="3"/>
        <v>1</v>
      </c>
      <c r="F70" s="140">
        <v>0</v>
      </c>
    </row>
    <row r="71" spans="1:6" ht="12.75">
      <c r="A71" s="134" t="s">
        <v>170</v>
      </c>
      <c r="B71" s="143">
        <v>8</v>
      </c>
      <c r="C71" s="143">
        <v>3</v>
      </c>
      <c r="D71" s="143">
        <v>0</v>
      </c>
      <c r="E71" s="146">
        <f t="shared" si="3"/>
        <v>11</v>
      </c>
      <c r="F71" s="140">
        <v>17</v>
      </c>
    </row>
    <row r="72" spans="1:6" ht="6" customHeight="1">
      <c r="A72" s="135"/>
      <c r="B72" s="147"/>
      <c r="C72" s="147"/>
      <c r="D72" s="147"/>
      <c r="E72" s="148"/>
      <c r="F72" s="136"/>
    </row>
    <row r="73" ht="12.75">
      <c r="A73" t="s">
        <v>191</v>
      </c>
    </row>
  </sheetData>
  <printOptions horizontalCentered="1"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  <rowBreaks count="1" manualBreakCount="1">
    <brk id="5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1">
      <selection activeCell="B16" sqref="B16"/>
    </sheetView>
  </sheetViews>
  <sheetFormatPr defaultColWidth="11.421875" defaultRowHeight="12.75"/>
  <cols>
    <col min="1" max="1" width="18.7109375" style="0" customWidth="1"/>
    <col min="2" max="7" width="8.7109375" style="0" customWidth="1"/>
    <col min="8" max="9" width="9.7109375" style="0" customWidth="1"/>
    <col min="10" max="13" width="8.7109375" style="0" customWidth="1"/>
  </cols>
  <sheetData>
    <row r="1" ht="12.75">
      <c r="A1" s="114" t="s">
        <v>192</v>
      </c>
    </row>
    <row r="2" ht="12.75">
      <c r="A2" s="35" t="s">
        <v>3</v>
      </c>
    </row>
    <row r="3" spans="1:13" ht="12.75">
      <c r="A3" s="19" t="s">
        <v>193</v>
      </c>
      <c r="B3" s="155" t="s">
        <v>194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61"/>
    </row>
    <row r="4" spans="1:13" ht="12.75">
      <c r="A4" s="20" t="s">
        <v>4</v>
      </c>
      <c r="B4" s="111" t="s">
        <v>195</v>
      </c>
      <c r="C4" s="158"/>
      <c r="D4" s="111" t="s">
        <v>196</v>
      </c>
      <c r="E4" s="158"/>
      <c r="F4" s="111" t="s">
        <v>197</v>
      </c>
      <c r="G4" s="158"/>
      <c r="H4" s="111" t="s">
        <v>198</v>
      </c>
      <c r="I4" s="158"/>
      <c r="J4" s="111" t="s">
        <v>199</v>
      </c>
      <c r="K4" s="158"/>
      <c r="L4" s="111" t="s">
        <v>200</v>
      </c>
      <c r="M4" s="162"/>
    </row>
    <row r="5" spans="1:13" ht="12.75">
      <c r="A5" s="25"/>
      <c r="B5" s="159" t="s">
        <v>12</v>
      </c>
      <c r="C5" s="160" t="s">
        <v>183</v>
      </c>
      <c r="D5" s="159" t="s">
        <v>12</v>
      </c>
      <c r="E5" s="160" t="s">
        <v>183</v>
      </c>
      <c r="F5" s="159" t="s">
        <v>12</v>
      </c>
      <c r="G5" s="160" t="s">
        <v>183</v>
      </c>
      <c r="H5" s="159" t="s">
        <v>12</v>
      </c>
      <c r="I5" s="160" t="s">
        <v>183</v>
      </c>
      <c r="J5" s="159" t="s">
        <v>12</v>
      </c>
      <c r="K5" s="160" t="s">
        <v>183</v>
      </c>
      <c r="L5" s="159" t="s">
        <v>12</v>
      </c>
      <c r="M5" s="160" t="s">
        <v>183</v>
      </c>
    </row>
    <row r="6" spans="1:13" ht="3.75" customHeight="1">
      <c r="A6" s="21"/>
      <c r="C6" s="157"/>
      <c r="E6" s="157"/>
      <c r="G6" s="157"/>
      <c r="I6" s="157"/>
      <c r="K6" s="157"/>
      <c r="M6" s="157"/>
    </row>
    <row r="7" spans="1:13" ht="12.75">
      <c r="A7" s="22" t="s">
        <v>184</v>
      </c>
      <c r="C7" s="157"/>
      <c r="E7" s="157"/>
      <c r="G7" s="157"/>
      <c r="I7" s="157"/>
      <c r="K7" s="157"/>
      <c r="M7" s="157"/>
    </row>
    <row r="8" spans="1:13" ht="12.75">
      <c r="A8" s="23" t="s">
        <v>185</v>
      </c>
      <c r="B8" s="165">
        <f>B10+B26+B36+B47+B55</f>
        <v>1114</v>
      </c>
      <c r="C8" s="166">
        <f aca="true" t="shared" si="0" ref="C8:M8">C10+C26+C36+C47+C55</f>
        <v>48</v>
      </c>
      <c r="D8" s="165">
        <f t="shared" si="0"/>
        <v>46</v>
      </c>
      <c r="E8" s="166">
        <f t="shared" si="0"/>
        <v>3</v>
      </c>
      <c r="F8" s="165">
        <f t="shared" si="0"/>
        <v>22</v>
      </c>
      <c r="G8" s="166">
        <f t="shared" si="0"/>
        <v>2</v>
      </c>
      <c r="H8" s="165">
        <f t="shared" si="0"/>
        <v>142</v>
      </c>
      <c r="I8" s="166">
        <f t="shared" si="0"/>
        <v>25</v>
      </c>
      <c r="J8" s="165">
        <f t="shared" si="0"/>
        <v>233</v>
      </c>
      <c r="K8" s="166">
        <f t="shared" si="0"/>
        <v>11</v>
      </c>
      <c r="L8" s="165">
        <f t="shared" si="0"/>
        <v>148</v>
      </c>
      <c r="M8" s="166">
        <f t="shared" si="0"/>
        <v>3</v>
      </c>
    </row>
    <row r="9" spans="1:13" ht="6" customHeight="1">
      <c r="A9" s="20"/>
      <c r="B9" s="10"/>
      <c r="C9" s="167"/>
      <c r="D9" s="10"/>
      <c r="E9" s="167"/>
      <c r="F9" s="10"/>
      <c r="G9" s="167"/>
      <c r="H9" s="10"/>
      <c r="I9" s="167"/>
      <c r="J9" s="10"/>
      <c r="K9" s="167"/>
      <c r="L9" s="10"/>
      <c r="M9" s="167"/>
    </row>
    <row r="10" spans="1:13" ht="12.75">
      <c r="A10" s="23" t="s">
        <v>186</v>
      </c>
      <c r="B10" s="10">
        <f>SUM(B12:B24)</f>
        <v>240</v>
      </c>
      <c r="C10" s="168">
        <f aca="true" t="shared" si="1" ref="C10:M10">SUM(C12:C24)</f>
        <v>6</v>
      </c>
      <c r="D10" s="10">
        <f t="shared" si="1"/>
        <v>46</v>
      </c>
      <c r="E10" s="168">
        <f t="shared" si="1"/>
        <v>3</v>
      </c>
      <c r="F10" s="10">
        <f t="shared" si="1"/>
        <v>22</v>
      </c>
      <c r="G10" s="168">
        <f t="shared" si="1"/>
        <v>2</v>
      </c>
      <c r="H10" s="10">
        <f t="shared" si="1"/>
        <v>107</v>
      </c>
      <c r="I10" s="168">
        <f t="shared" si="1"/>
        <v>17</v>
      </c>
      <c r="J10" s="10">
        <f t="shared" si="1"/>
        <v>233</v>
      </c>
      <c r="K10" s="168">
        <f t="shared" si="1"/>
        <v>11</v>
      </c>
      <c r="L10" s="10">
        <f t="shared" si="1"/>
        <v>148</v>
      </c>
      <c r="M10" s="168">
        <f t="shared" si="1"/>
        <v>3</v>
      </c>
    </row>
    <row r="11" spans="1:13" ht="4.5" customHeight="1">
      <c r="A11" s="24"/>
      <c r="B11" s="10"/>
      <c r="C11" s="167"/>
      <c r="D11" s="10"/>
      <c r="E11" s="167"/>
      <c r="F11" s="10"/>
      <c r="G11" s="167"/>
      <c r="H11" s="10"/>
      <c r="I11" s="167"/>
      <c r="J11" s="10"/>
      <c r="K11" s="167"/>
      <c r="L11" s="10"/>
      <c r="M11" s="167"/>
    </row>
    <row r="12" spans="1:13" ht="12.75">
      <c r="A12" s="20" t="s">
        <v>34</v>
      </c>
      <c r="B12" s="10">
        <v>14</v>
      </c>
      <c r="C12" s="168">
        <v>1</v>
      </c>
      <c r="D12" s="10">
        <v>0</v>
      </c>
      <c r="E12" s="167">
        <v>0</v>
      </c>
      <c r="F12" s="10">
        <v>0</v>
      </c>
      <c r="G12" s="167">
        <v>0</v>
      </c>
      <c r="H12" s="10">
        <v>0</v>
      </c>
      <c r="I12" s="167">
        <v>0</v>
      </c>
      <c r="J12" s="10">
        <v>9</v>
      </c>
      <c r="K12" s="167">
        <v>1</v>
      </c>
      <c r="L12" s="10">
        <v>0</v>
      </c>
      <c r="M12" s="167">
        <v>0</v>
      </c>
    </row>
    <row r="13" spans="1:13" ht="12.75">
      <c r="A13" s="20" t="s">
        <v>43</v>
      </c>
      <c r="B13" s="10">
        <v>164</v>
      </c>
      <c r="C13" s="168">
        <v>2</v>
      </c>
      <c r="D13" s="10">
        <v>0</v>
      </c>
      <c r="E13" s="167">
        <v>0</v>
      </c>
      <c r="F13" s="10">
        <v>0</v>
      </c>
      <c r="G13" s="167">
        <v>0</v>
      </c>
      <c r="H13" s="10">
        <v>9</v>
      </c>
      <c r="I13" s="167">
        <v>2</v>
      </c>
      <c r="J13" s="10">
        <v>0</v>
      </c>
      <c r="K13" s="167">
        <v>0</v>
      </c>
      <c r="L13" s="10">
        <v>0</v>
      </c>
      <c r="M13" s="167">
        <v>0</v>
      </c>
    </row>
    <row r="14" spans="1:13" ht="12.75">
      <c r="A14" s="20" t="s">
        <v>60</v>
      </c>
      <c r="B14" s="10">
        <v>0</v>
      </c>
      <c r="C14" s="168">
        <v>0</v>
      </c>
      <c r="D14" s="10">
        <v>0</v>
      </c>
      <c r="E14" s="167">
        <v>0</v>
      </c>
      <c r="F14" s="10">
        <v>0</v>
      </c>
      <c r="G14" s="167">
        <v>0</v>
      </c>
      <c r="H14" s="10">
        <v>0</v>
      </c>
      <c r="I14" s="167">
        <v>0</v>
      </c>
      <c r="J14" s="10">
        <v>0</v>
      </c>
      <c r="K14" s="167">
        <v>0</v>
      </c>
      <c r="L14" s="10">
        <v>0</v>
      </c>
      <c r="M14" s="167">
        <v>0</v>
      </c>
    </row>
    <row r="15" spans="1:13" ht="12.75">
      <c r="A15" s="20" t="s">
        <v>77</v>
      </c>
      <c r="B15" s="10">
        <v>0</v>
      </c>
      <c r="C15" s="168">
        <v>0</v>
      </c>
      <c r="D15" s="10">
        <v>0</v>
      </c>
      <c r="E15" s="167">
        <v>0</v>
      </c>
      <c r="F15" s="10">
        <v>0</v>
      </c>
      <c r="G15" s="167">
        <v>0</v>
      </c>
      <c r="H15" s="10">
        <v>0</v>
      </c>
      <c r="I15" s="167">
        <v>1</v>
      </c>
      <c r="J15" s="10">
        <v>3</v>
      </c>
      <c r="K15" s="167">
        <v>1</v>
      </c>
      <c r="L15" s="10">
        <v>0</v>
      </c>
      <c r="M15" s="167">
        <v>0</v>
      </c>
    </row>
    <row r="16" spans="1:13" ht="12.75">
      <c r="A16" s="20" t="s">
        <v>87</v>
      </c>
      <c r="B16" s="10">
        <v>57</v>
      </c>
      <c r="C16" s="168">
        <v>2</v>
      </c>
      <c r="D16" s="10">
        <v>0</v>
      </c>
      <c r="E16" s="167">
        <v>0</v>
      </c>
      <c r="F16" s="10">
        <v>0</v>
      </c>
      <c r="G16" s="167">
        <v>0</v>
      </c>
      <c r="H16" s="10">
        <v>6</v>
      </c>
      <c r="I16" s="167">
        <v>0</v>
      </c>
      <c r="J16" s="10">
        <v>0</v>
      </c>
      <c r="K16" s="167">
        <v>0</v>
      </c>
      <c r="L16" s="10">
        <v>0</v>
      </c>
      <c r="M16" s="167">
        <v>0</v>
      </c>
    </row>
    <row r="17" spans="1:13" ht="12.75">
      <c r="A17" s="20" t="s">
        <v>105</v>
      </c>
      <c r="B17" s="10">
        <v>0</v>
      </c>
      <c r="C17" s="168">
        <v>0</v>
      </c>
      <c r="D17" s="10">
        <v>0</v>
      </c>
      <c r="E17" s="167">
        <v>0</v>
      </c>
      <c r="F17" s="10">
        <v>0</v>
      </c>
      <c r="G17" s="167">
        <v>0</v>
      </c>
      <c r="H17" s="10">
        <v>0</v>
      </c>
      <c r="I17" s="167">
        <v>0</v>
      </c>
      <c r="J17" s="10">
        <v>10</v>
      </c>
      <c r="K17" s="167">
        <v>1</v>
      </c>
      <c r="L17" s="10">
        <v>0</v>
      </c>
      <c r="M17" s="167">
        <v>0</v>
      </c>
    </row>
    <row r="18" spans="1:13" ht="12.75">
      <c r="A18" s="20" t="s">
        <v>106</v>
      </c>
      <c r="B18" s="10">
        <v>0</v>
      </c>
      <c r="C18" s="168">
        <v>0</v>
      </c>
      <c r="D18" s="10">
        <v>0</v>
      </c>
      <c r="E18" s="167">
        <v>0</v>
      </c>
      <c r="F18" s="10">
        <v>0</v>
      </c>
      <c r="G18" s="167">
        <v>0</v>
      </c>
      <c r="H18" s="10">
        <v>0</v>
      </c>
      <c r="I18" s="167">
        <v>0</v>
      </c>
      <c r="J18" s="10">
        <v>19</v>
      </c>
      <c r="K18" s="167">
        <v>1</v>
      </c>
      <c r="L18" s="10">
        <v>0</v>
      </c>
      <c r="M18" s="167">
        <v>0</v>
      </c>
    </row>
    <row r="19" spans="1:13" ht="12.75">
      <c r="A19" s="20" t="s">
        <v>107</v>
      </c>
      <c r="B19" s="10">
        <v>5</v>
      </c>
      <c r="C19" s="168">
        <v>1</v>
      </c>
      <c r="D19" s="10">
        <v>18</v>
      </c>
      <c r="E19" s="167">
        <v>2</v>
      </c>
      <c r="F19" s="10">
        <v>17</v>
      </c>
      <c r="G19" s="167">
        <v>1</v>
      </c>
      <c r="H19" s="10">
        <v>44</v>
      </c>
      <c r="I19" s="167">
        <v>8</v>
      </c>
      <c r="J19" s="10">
        <v>142</v>
      </c>
      <c r="K19" s="167">
        <v>3</v>
      </c>
      <c r="L19" s="10">
        <v>148</v>
      </c>
      <c r="M19" s="167">
        <v>3</v>
      </c>
    </row>
    <row r="20" spans="1:13" ht="12.75">
      <c r="A20" s="20" t="s">
        <v>108</v>
      </c>
      <c r="B20" s="10">
        <v>0</v>
      </c>
      <c r="C20" s="168">
        <v>0</v>
      </c>
      <c r="D20" s="10">
        <v>0</v>
      </c>
      <c r="E20" s="167">
        <v>0</v>
      </c>
      <c r="F20" s="10">
        <v>0</v>
      </c>
      <c r="G20" s="167">
        <v>0</v>
      </c>
      <c r="H20" s="10">
        <v>9</v>
      </c>
      <c r="I20" s="167">
        <v>1</v>
      </c>
      <c r="J20" s="10">
        <v>36</v>
      </c>
      <c r="K20" s="167">
        <v>3</v>
      </c>
      <c r="L20" s="10">
        <v>0</v>
      </c>
      <c r="M20" s="167">
        <v>0</v>
      </c>
    </row>
    <row r="21" spans="1:13" ht="12.75">
      <c r="A21" s="20" t="s">
        <v>110</v>
      </c>
      <c r="B21" s="10">
        <v>0</v>
      </c>
      <c r="C21" s="168">
        <v>0</v>
      </c>
      <c r="D21" s="10">
        <v>0</v>
      </c>
      <c r="E21" s="167">
        <v>0</v>
      </c>
      <c r="F21" s="10">
        <v>0</v>
      </c>
      <c r="G21" s="167">
        <v>0</v>
      </c>
      <c r="H21" s="10">
        <v>18</v>
      </c>
      <c r="I21" s="167">
        <v>3</v>
      </c>
      <c r="J21" s="10">
        <v>0</v>
      </c>
      <c r="K21" s="167">
        <v>0</v>
      </c>
      <c r="L21" s="10">
        <v>0</v>
      </c>
      <c r="M21" s="167">
        <v>0</v>
      </c>
    </row>
    <row r="22" spans="1:13" ht="12.75">
      <c r="A22" s="20" t="s">
        <v>142</v>
      </c>
      <c r="B22" s="10">
        <v>0</v>
      </c>
      <c r="C22" s="168">
        <v>0</v>
      </c>
      <c r="D22" s="10">
        <v>28</v>
      </c>
      <c r="E22" s="167">
        <v>1</v>
      </c>
      <c r="F22" s="10">
        <v>5</v>
      </c>
      <c r="G22" s="167">
        <v>1</v>
      </c>
      <c r="H22" s="10">
        <v>0</v>
      </c>
      <c r="I22" s="167">
        <v>0</v>
      </c>
      <c r="J22" s="10">
        <v>0</v>
      </c>
      <c r="K22" s="167">
        <v>0</v>
      </c>
      <c r="L22" s="10">
        <v>0</v>
      </c>
      <c r="M22" s="167">
        <v>0</v>
      </c>
    </row>
    <row r="23" spans="1:13" ht="12.75">
      <c r="A23" s="20" t="s">
        <v>147</v>
      </c>
      <c r="B23" s="10">
        <v>0</v>
      </c>
      <c r="C23" s="168">
        <v>0</v>
      </c>
      <c r="D23" s="10">
        <v>0</v>
      </c>
      <c r="E23" s="167">
        <v>0</v>
      </c>
      <c r="F23" s="10">
        <v>0</v>
      </c>
      <c r="G23" s="167">
        <v>0</v>
      </c>
      <c r="H23" s="10">
        <v>21</v>
      </c>
      <c r="I23" s="167">
        <v>2</v>
      </c>
      <c r="J23" s="10">
        <v>0</v>
      </c>
      <c r="K23" s="167">
        <v>0</v>
      </c>
      <c r="L23" s="10">
        <v>0</v>
      </c>
      <c r="M23" s="167">
        <v>0</v>
      </c>
    </row>
    <row r="24" spans="1:13" ht="12.75">
      <c r="A24" s="20" t="s">
        <v>158</v>
      </c>
      <c r="B24" s="10">
        <v>0</v>
      </c>
      <c r="C24" s="167">
        <v>0</v>
      </c>
      <c r="D24" s="10">
        <v>0</v>
      </c>
      <c r="E24" s="167">
        <v>0</v>
      </c>
      <c r="F24" s="10">
        <v>0</v>
      </c>
      <c r="G24" s="167">
        <v>0</v>
      </c>
      <c r="H24" s="10">
        <v>0</v>
      </c>
      <c r="I24" s="167">
        <v>0</v>
      </c>
      <c r="J24" s="10">
        <v>14</v>
      </c>
      <c r="K24" s="167">
        <v>1</v>
      </c>
      <c r="L24" s="10">
        <v>0</v>
      </c>
      <c r="M24" s="167">
        <v>0</v>
      </c>
    </row>
    <row r="25" spans="1:13" ht="6" customHeight="1">
      <c r="A25" s="24"/>
      <c r="B25" s="10"/>
      <c r="C25" s="167"/>
      <c r="D25" s="10"/>
      <c r="E25" s="167"/>
      <c r="F25" s="10"/>
      <c r="G25" s="167"/>
      <c r="H25" s="10"/>
      <c r="I25" s="167"/>
      <c r="J25" s="10"/>
      <c r="K25" s="167"/>
      <c r="L25" s="10"/>
      <c r="M25" s="167"/>
    </row>
    <row r="26" spans="1:13" ht="12.75">
      <c r="A26" s="23" t="s">
        <v>187</v>
      </c>
      <c r="B26" s="165">
        <f>SUM(B28:B34)</f>
        <v>53</v>
      </c>
      <c r="C26" s="166">
        <f aca="true" t="shared" si="2" ref="C26:M26">SUM(C28:C34)</f>
        <v>1</v>
      </c>
      <c r="D26" s="165">
        <f t="shared" si="2"/>
        <v>0</v>
      </c>
      <c r="E26" s="166">
        <f t="shared" si="2"/>
        <v>0</v>
      </c>
      <c r="F26" s="165">
        <f t="shared" si="2"/>
        <v>0</v>
      </c>
      <c r="G26" s="166">
        <f t="shared" si="2"/>
        <v>0</v>
      </c>
      <c r="H26" s="165">
        <f t="shared" si="2"/>
        <v>5</v>
      </c>
      <c r="I26" s="166">
        <f t="shared" si="2"/>
        <v>2</v>
      </c>
      <c r="J26" s="165">
        <f t="shared" si="2"/>
        <v>0</v>
      </c>
      <c r="K26" s="166">
        <f t="shared" si="2"/>
        <v>0</v>
      </c>
      <c r="L26" s="165">
        <f t="shared" si="2"/>
        <v>0</v>
      </c>
      <c r="M26" s="166">
        <f t="shared" si="2"/>
        <v>0</v>
      </c>
    </row>
    <row r="27" spans="1:13" ht="4.5" customHeight="1">
      <c r="A27" s="24"/>
      <c r="B27" s="10"/>
      <c r="C27" s="167"/>
      <c r="D27" s="10"/>
      <c r="E27" s="167"/>
      <c r="F27" s="10"/>
      <c r="G27" s="167"/>
      <c r="H27" s="10"/>
      <c r="I27" s="167"/>
      <c r="J27" s="10"/>
      <c r="K27" s="167"/>
      <c r="L27" s="10"/>
      <c r="M27" s="167"/>
    </row>
    <row r="28" spans="1:13" ht="12.75">
      <c r="A28" s="20" t="s">
        <v>39</v>
      </c>
      <c r="B28" s="10">
        <v>53</v>
      </c>
      <c r="C28" s="167">
        <v>1</v>
      </c>
      <c r="D28" s="10">
        <v>0</v>
      </c>
      <c r="E28" s="167">
        <v>0</v>
      </c>
      <c r="F28" s="10">
        <v>0</v>
      </c>
      <c r="G28" s="167">
        <v>0</v>
      </c>
      <c r="H28" s="10">
        <v>0</v>
      </c>
      <c r="I28" s="167">
        <v>0</v>
      </c>
      <c r="J28" s="10">
        <v>0</v>
      </c>
      <c r="K28" s="167">
        <v>0</v>
      </c>
      <c r="L28" s="10">
        <v>0</v>
      </c>
      <c r="M28" s="167">
        <v>0</v>
      </c>
    </row>
    <row r="29" spans="1:13" ht="12.75">
      <c r="A29" s="20" t="s">
        <v>68</v>
      </c>
      <c r="B29" s="10">
        <v>0</v>
      </c>
      <c r="C29" s="167">
        <v>0</v>
      </c>
      <c r="D29" s="10">
        <v>0</v>
      </c>
      <c r="E29" s="167">
        <v>0</v>
      </c>
      <c r="F29" s="10">
        <v>0</v>
      </c>
      <c r="G29" s="167">
        <v>0</v>
      </c>
      <c r="H29" s="10">
        <v>0</v>
      </c>
      <c r="I29" s="167">
        <v>0</v>
      </c>
      <c r="J29" s="10">
        <v>0</v>
      </c>
      <c r="K29" s="167">
        <v>0</v>
      </c>
      <c r="L29" s="10">
        <v>0</v>
      </c>
      <c r="M29" s="167">
        <v>0</v>
      </c>
    </row>
    <row r="30" spans="1:13" ht="12.75">
      <c r="A30" s="20" t="s">
        <v>86</v>
      </c>
      <c r="B30" s="10">
        <v>0</v>
      </c>
      <c r="C30" s="167">
        <v>0</v>
      </c>
      <c r="D30" s="10">
        <v>0</v>
      </c>
      <c r="E30" s="167">
        <v>0</v>
      </c>
      <c r="F30" s="10">
        <v>0</v>
      </c>
      <c r="G30" s="167">
        <v>0</v>
      </c>
      <c r="H30" s="10">
        <v>0</v>
      </c>
      <c r="I30" s="167">
        <v>0</v>
      </c>
      <c r="J30" s="10">
        <v>0</v>
      </c>
      <c r="K30" s="167">
        <v>0</v>
      </c>
      <c r="L30" s="10">
        <v>0</v>
      </c>
      <c r="M30" s="167">
        <v>0</v>
      </c>
    </row>
    <row r="31" spans="1:13" ht="12.75">
      <c r="A31" s="20" t="s">
        <v>132</v>
      </c>
      <c r="B31" s="10">
        <v>0</v>
      </c>
      <c r="C31" s="167">
        <v>0</v>
      </c>
      <c r="D31" s="10">
        <v>0</v>
      </c>
      <c r="E31" s="167">
        <v>0</v>
      </c>
      <c r="F31" s="10">
        <v>0</v>
      </c>
      <c r="G31" s="167">
        <v>0</v>
      </c>
      <c r="H31" s="10">
        <v>2</v>
      </c>
      <c r="I31" s="167">
        <v>1</v>
      </c>
      <c r="J31" s="10">
        <v>0</v>
      </c>
      <c r="K31" s="167">
        <v>0</v>
      </c>
      <c r="L31" s="10">
        <v>0</v>
      </c>
      <c r="M31" s="167">
        <v>0</v>
      </c>
    </row>
    <row r="32" spans="1:13" ht="12.75">
      <c r="A32" s="20" t="s">
        <v>154</v>
      </c>
      <c r="B32" s="10">
        <v>0</v>
      </c>
      <c r="C32" s="167">
        <v>0</v>
      </c>
      <c r="D32" s="10">
        <v>0</v>
      </c>
      <c r="E32" s="167">
        <v>0</v>
      </c>
      <c r="F32" s="10">
        <v>0</v>
      </c>
      <c r="G32" s="167">
        <v>0</v>
      </c>
      <c r="H32" s="10">
        <v>0</v>
      </c>
      <c r="I32" s="167">
        <v>0</v>
      </c>
      <c r="J32" s="10">
        <v>0</v>
      </c>
      <c r="K32" s="167">
        <v>0</v>
      </c>
      <c r="L32" s="10">
        <v>0</v>
      </c>
      <c r="M32" s="167">
        <v>0</v>
      </c>
    </row>
    <row r="33" spans="1:13" ht="12.75">
      <c r="A33" s="20" t="s">
        <v>165</v>
      </c>
      <c r="B33" s="10">
        <v>0</v>
      </c>
      <c r="C33" s="167">
        <v>0</v>
      </c>
      <c r="D33" s="10">
        <v>0</v>
      </c>
      <c r="E33" s="167">
        <v>0</v>
      </c>
      <c r="F33" s="10">
        <v>0</v>
      </c>
      <c r="G33" s="167">
        <v>0</v>
      </c>
      <c r="H33" s="10">
        <v>0</v>
      </c>
      <c r="I33" s="167">
        <v>0</v>
      </c>
      <c r="J33" s="10">
        <v>0</v>
      </c>
      <c r="K33" s="167">
        <v>0</v>
      </c>
      <c r="L33" s="10">
        <v>0</v>
      </c>
      <c r="M33" s="167">
        <v>0</v>
      </c>
    </row>
    <row r="34" spans="1:13" ht="12.75">
      <c r="A34" s="20" t="s">
        <v>175</v>
      </c>
      <c r="B34" s="10">
        <v>0</v>
      </c>
      <c r="C34" s="167">
        <v>0</v>
      </c>
      <c r="D34" s="10">
        <v>0</v>
      </c>
      <c r="E34" s="167">
        <v>0</v>
      </c>
      <c r="F34" s="10">
        <v>0</v>
      </c>
      <c r="G34" s="167">
        <v>0</v>
      </c>
      <c r="H34" s="10">
        <v>3</v>
      </c>
      <c r="I34" s="167">
        <v>1</v>
      </c>
      <c r="J34" s="10">
        <v>0</v>
      </c>
      <c r="K34" s="167">
        <v>0</v>
      </c>
      <c r="L34" s="10">
        <v>0</v>
      </c>
      <c r="M34" s="167">
        <v>0</v>
      </c>
    </row>
    <row r="35" spans="1:13" ht="6" customHeight="1">
      <c r="A35" s="24"/>
      <c r="B35" s="10"/>
      <c r="C35" s="167"/>
      <c r="D35" s="10"/>
      <c r="E35" s="167"/>
      <c r="F35" s="10"/>
      <c r="G35" s="167"/>
      <c r="H35" s="10"/>
      <c r="I35" s="167"/>
      <c r="J35" s="10"/>
      <c r="K35" s="167"/>
      <c r="L35" s="10"/>
      <c r="M35" s="167"/>
    </row>
    <row r="36" spans="1:13" ht="12.75">
      <c r="A36" s="23" t="s">
        <v>188</v>
      </c>
      <c r="B36" s="165">
        <f>SUM(B38:B45)</f>
        <v>0</v>
      </c>
      <c r="C36" s="166">
        <f aca="true" t="shared" si="3" ref="C36:M36">SUM(C38:C45)</f>
        <v>0</v>
      </c>
      <c r="D36" s="165">
        <f t="shared" si="3"/>
        <v>0</v>
      </c>
      <c r="E36" s="166">
        <f t="shared" si="3"/>
        <v>0</v>
      </c>
      <c r="F36" s="165">
        <f t="shared" si="3"/>
        <v>0</v>
      </c>
      <c r="G36" s="166">
        <f t="shared" si="3"/>
        <v>0</v>
      </c>
      <c r="H36" s="165">
        <f t="shared" si="3"/>
        <v>12</v>
      </c>
      <c r="I36" s="166">
        <f t="shared" si="3"/>
        <v>3</v>
      </c>
      <c r="J36" s="165">
        <f t="shared" si="3"/>
        <v>0</v>
      </c>
      <c r="K36" s="166">
        <f t="shared" si="3"/>
        <v>0</v>
      </c>
      <c r="L36" s="165">
        <f t="shared" si="3"/>
        <v>0</v>
      </c>
      <c r="M36" s="166">
        <f t="shared" si="3"/>
        <v>0</v>
      </c>
    </row>
    <row r="37" spans="1:13" ht="4.5" customHeight="1">
      <c r="A37" s="24"/>
      <c r="B37" s="10"/>
      <c r="C37" s="167"/>
      <c r="D37" s="10"/>
      <c r="E37" s="167"/>
      <c r="F37" s="10"/>
      <c r="G37" s="167"/>
      <c r="H37" s="10"/>
      <c r="I37" s="167"/>
      <c r="J37" s="10"/>
      <c r="K37" s="167"/>
      <c r="L37" s="10"/>
      <c r="M37" s="167"/>
    </row>
    <row r="38" spans="1:13" ht="12.75">
      <c r="A38" s="20" t="s">
        <v>51</v>
      </c>
      <c r="B38" s="10">
        <v>0</v>
      </c>
      <c r="C38" s="167">
        <v>0</v>
      </c>
      <c r="D38" s="10">
        <v>0</v>
      </c>
      <c r="E38" s="167">
        <v>0</v>
      </c>
      <c r="F38" s="10">
        <v>0</v>
      </c>
      <c r="G38" s="167">
        <v>0</v>
      </c>
      <c r="H38" s="10">
        <v>0</v>
      </c>
      <c r="I38" s="167">
        <v>0</v>
      </c>
      <c r="J38" s="10">
        <v>0</v>
      </c>
      <c r="K38" s="167">
        <v>0</v>
      </c>
      <c r="L38" s="10">
        <v>0</v>
      </c>
      <c r="M38" s="167">
        <v>0</v>
      </c>
    </row>
    <row r="39" spans="1:13" ht="12.75">
      <c r="A39" s="20" t="s">
        <v>65</v>
      </c>
      <c r="B39" s="10">
        <v>0</v>
      </c>
      <c r="C39" s="167">
        <v>0</v>
      </c>
      <c r="D39" s="10">
        <v>0</v>
      </c>
      <c r="E39" s="167">
        <v>0</v>
      </c>
      <c r="F39" s="10">
        <v>0</v>
      </c>
      <c r="G39" s="167">
        <v>0</v>
      </c>
      <c r="H39" s="10">
        <v>9</v>
      </c>
      <c r="I39" s="167">
        <v>2</v>
      </c>
      <c r="J39" s="10">
        <v>0</v>
      </c>
      <c r="K39" s="167">
        <v>0</v>
      </c>
      <c r="L39" s="10">
        <v>0</v>
      </c>
      <c r="M39" s="167">
        <v>0</v>
      </c>
    </row>
    <row r="40" spans="1:13" ht="12.75">
      <c r="A40" s="20" t="s">
        <v>97</v>
      </c>
      <c r="B40" s="10">
        <v>0</v>
      </c>
      <c r="C40" s="167">
        <v>0</v>
      </c>
      <c r="D40" s="10">
        <v>0</v>
      </c>
      <c r="E40" s="167">
        <v>0</v>
      </c>
      <c r="F40" s="10">
        <v>0</v>
      </c>
      <c r="G40" s="167">
        <v>0</v>
      </c>
      <c r="H40" s="10">
        <v>3</v>
      </c>
      <c r="I40" s="167">
        <v>1</v>
      </c>
      <c r="J40" s="10">
        <v>0</v>
      </c>
      <c r="K40" s="167">
        <v>0</v>
      </c>
      <c r="L40" s="10">
        <v>0</v>
      </c>
      <c r="M40" s="167">
        <v>0</v>
      </c>
    </row>
    <row r="41" spans="1:13" ht="6" customHeight="1">
      <c r="A41" s="25"/>
      <c r="B41" s="90"/>
      <c r="C41" s="106"/>
      <c r="D41" s="90"/>
      <c r="E41" s="106"/>
      <c r="F41" s="90"/>
      <c r="G41" s="106"/>
      <c r="H41" s="90"/>
      <c r="I41" s="106"/>
      <c r="J41" s="90"/>
      <c r="K41" s="106"/>
      <c r="L41" s="90"/>
      <c r="M41" s="106"/>
    </row>
    <row r="42" spans="1:13" ht="12.75">
      <c r="A42" s="20"/>
      <c r="B42" s="10"/>
      <c r="C42" s="167"/>
      <c r="D42" s="10"/>
      <c r="E42" s="167"/>
      <c r="F42" s="10"/>
      <c r="G42" s="167"/>
      <c r="H42" s="10"/>
      <c r="I42" s="167"/>
      <c r="J42" s="10"/>
      <c r="K42" s="167"/>
      <c r="L42" s="10"/>
      <c r="M42" s="167"/>
    </row>
    <row r="43" spans="1:13" ht="12.75">
      <c r="A43" s="20" t="s">
        <v>141</v>
      </c>
      <c r="B43" s="10">
        <v>0</v>
      </c>
      <c r="C43" s="167">
        <v>0</v>
      </c>
      <c r="D43" s="10">
        <v>0</v>
      </c>
      <c r="E43" s="167">
        <v>0</v>
      </c>
      <c r="F43" s="10">
        <v>0</v>
      </c>
      <c r="G43" s="167">
        <v>0</v>
      </c>
      <c r="H43" s="10">
        <v>0</v>
      </c>
      <c r="I43" s="167">
        <v>0</v>
      </c>
      <c r="J43" s="10">
        <v>0</v>
      </c>
      <c r="K43" s="167">
        <v>0</v>
      </c>
      <c r="L43" s="10">
        <v>0</v>
      </c>
      <c r="M43" s="167">
        <v>0</v>
      </c>
    </row>
    <row r="44" spans="1:13" ht="12.75">
      <c r="A44" s="20" t="s">
        <v>171</v>
      </c>
      <c r="B44" s="10">
        <v>0</v>
      </c>
      <c r="C44" s="167">
        <v>0</v>
      </c>
      <c r="D44" s="10">
        <v>0</v>
      </c>
      <c r="E44" s="167">
        <v>0</v>
      </c>
      <c r="F44" s="10">
        <v>0</v>
      </c>
      <c r="G44" s="167">
        <v>0</v>
      </c>
      <c r="H44" s="10">
        <v>0</v>
      </c>
      <c r="I44" s="167">
        <v>0</v>
      </c>
      <c r="J44" s="10">
        <v>0</v>
      </c>
      <c r="K44" s="167">
        <v>0</v>
      </c>
      <c r="L44" s="10">
        <v>0</v>
      </c>
      <c r="M44" s="167">
        <v>0</v>
      </c>
    </row>
    <row r="45" spans="1:13" ht="12.75">
      <c r="A45" s="20" t="s">
        <v>172</v>
      </c>
      <c r="B45" s="10">
        <v>0</v>
      </c>
      <c r="C45" s="167">
        <v>0</v>
      </c>
      <c r="D45" s="10">
        <v>0</v>
      </c>
      <c r="E45" s="167">
        <v>0</v>
      </c>
      <c r="F45" s="10">
        <v>0</v>
      </c>
      <c r="G45" s="167">
        <v>0</v>
      </c>
      <c r="H45" s="10">
        <v>0</v>
      </c>
      <c r="I45" s="167">
        <v>0</v>
      </c>
      <c r="J45" s="10">
        <v>0</v>
      </c>
      <c r="K45" s="167">
        <v>0</v>
      </c>
      <c r="L45" s="10">
        <v>0</v>
      </c>
      <c r="M45" s="167">
        <v>0</v>
      </c>
    </row>
    <row r="46" spans="1:13" ht="7.5" customHeight="1">
      <c r="A46" s="24"/>
      <c r="B46" s="10"/>
      <c r="C46" s="167"/>
      <c r="D46" s="10"/>
      <c r="E46" s="167"/>
      <c r="F46" s="10"/>
      <c r="G46" s="167"/>
      <c r="H46" s="10"/>
      <c r="I46" s="167"/>
      <c r="J46" s="10"/>
      <c r="K46" s="167"/>
      <c r="L46" s="10"/>
      <c r="M46" s="167"/>
    </row>
    <row r="47" spans="1:13" ht="12.75">
      <c r="A47" s="23" t="s">
        <v>189</v>
      </c>
      <c r="B47" s="165">
        <f>SUM(B49:B53)</f>
        <v>0</v>
      </c>
      <c r="C47" s="166">
        <f aca="true" t="shared" si="4" ref="C47:M47">SUM(C49:C53)</f>
        <v>0</v>
      </c>
      <c r="D47" s="165">
        <f t="shared" si="4"/>
        <v>0</v>
      </c>
      <c r="E47" s="166">
        <f t="shared" si="4"/>
        <v>0</v>
      </c>
      <c r="F47" s="165">
        <f t="shared" si="4"/>
        <v>0</v>
      </c>
      <c r="G47" s="166">
        <f t="shared" si="4"/>
        <v>0</v>
      </c>
      <c r="H47" s="165">
        <f t="shared" si="4"/>
        <v>0</v>
      </c>
      <c r="I47" s="166">
        <f t="shared" si="4"/>
        <v>0</v>
      </c>
      <c r="J47" s="165">
        <f t="shared" si="4"/>
        <v>0</v>
      </c>
      <c r="K47" s="166">
        <f t="shared" si="4"/>
        <v>0</v>
      </c>
      <c r="L47" s="165">
        <f t="shared" si="4"/>
        <v>0</v>
      </c>
      <c r="M47" s="166">
        <f t="shared" si="4"/>
        <v>0</v>
      </c>
    </row>
    <row r="48" spans="1:13" ht="6" customHeight="1">
      <c r="A48" s="24"/>
      <c r="B48" s="10"/>
      <c r="C48" s="167"/>
      <c r="D48" s="10"/>
      <c r="E48" s="167"/>
      <c r="F48" s="10"/>
      <c r="G48" s="167"/>
      <c r="H48" s="10"/>
      <c r="I48" s="167"/>
      <c r="J48" s="10"/>
      <c r="K48" s="167"/>
      <c r="L48" s="10"/>
      <c r="M48" s="167"/>
    </row>
    <row r="49" spans="1:13" ht="12.75">
      <c r="A49" s="20" t="s">
        <v>111</v>
      </c>
      <c r="B49" s="10">
        <v>0</v>
      </c>
      <c r="C49" s="167">
        <v>0</v>
      </c>
      <c r="D49" s="10">
        <v>0</v>
      </c>
      <c r="E49" s="167">
        <v>0</v>
      </c>
      <c r="F49" s="10">
        <v>0</v>
      </c>
      <c r="G49" s="167">
        <v>0</v>
      </c>
      <c r="H49" s="10">
        <v>0</v>
      </c>
      <c r="I49" s="167">
        <v>0</v>
      </c>
      <c r="J49" s="10">
        <v>0</v>
      </c>
      <c r="K49" s="167">
        <v>0</v>
      </c>
      <c r="L49" s="10">
        <v>0</v>
      </c>
      <c r="M49" s="167">
        <v>0</v>
      </c>
    </row>
    <row r="50" spans="1:13" ht="12.75">
      <c r="A50" s="20" t="s">
        <v>120</v>
      </c>
      <c r="B50" s="10">
        <v>0</v>
      </c>
      <c r="C50" s="167">
        <v>0</v>
      </c>
      <c r="D50" s="10">
        <v>0</v>
      </c>
      <c r="E50" s="167">
        <v>0</v>
      </c>
      <c r="F50" s="10">
        <v>0</v>
      </c>
      <c r="G50" s="167">
        <v>0</v>
      </c>
      <c r="H50" s="10">
        <v>0</v>
      </c>
      <c r="I50" s="167">
        <v>0</v>
      </c>
      <c r="J50" s="10">
        <v>0</v>
      </c>
      <c r="K50" s="167">
        <v>0</v>
      </c>
      <c r="L50" s="10">
        <v>0</v>
      </c>
      <c r="M50" s="167">
        <v>0</v>
      </c>
    </row>
    <row r="51" spans="1:13" ht="12.75">
      <c r="A51" s="20" t="s">
        <v>124</v>
      </c>
      <c r="B51" s="10">
        <v>0</v>
      </c>
      <c r="C51" s="167">
        <v>0</v>
      </c>
      <c r="D51" s="10">
        <v>0</v>
      </c>
      <c r="E51" s="167">
        <v>0</v>
      </c>
      <c r="F51" s="10">
        <v>0</v>
      </c>
      <c r="G51" s="167">
        <v>0</v>
      </c>
      <c r="H51" s="10">
        <v>0</v>
      </c>
      <c r="I51" s="167">
        <v>0</v>
      </c>
      <c r="J51" s="10">
        <v>0</v>
      </c>
      <c r="K51" s="167">
        <v>0</v>
      </c>
      <c r="L51" s="10">
        <v>0</v>
      </c>
      <c r="M51" s="167">
        <v>0</v>
      </c>
    </row>
    <row r="52" spans="1:13" ht="12.75">
      <c r="A52" s="20" t="s">
        <v>128</v>
      </c>
      <c r="B52" s="10">
        <v>0</v>
      </c>
      <c r="C52" s="167">
        <v>0</v>
      </c>
      <c r="D52" s="10">
        <v>0</v>
      </c>
      <c r="E52" s="167">
        <v>0</v>
      </c>
      <c r="F52" s="10">
        <v>0</v>
      </c>
      <c r="G52" s="167">
        <v>0</v>
      </c>
      <c r="H52" s="10">
        <v>0</v>
      </c>
      <c r="I52" s="167">
        <v>0</v>
      </c>
      <c r="J52" s="10">
        <v>0</v>
      </c>
      <c r="K52" s="167">
        <v>0</v>
      </c>
      <c r="L52" s="10">
        <v>0</v>
      </c>
      <c r="M52" s="167">
        <v>0</v>
      </c>
    </row>
    <row r="53" spans="1:13" ht="12.75">
      <c r="A53" s="20" t="s">
        <v>161</v>
      </c>
      <c r="B53" s="10">
        <v>0</v>
      </c>
      <c r="C53" s="167">
        <v>0</v>
      </c>
      <c r="D53" s="10">
        <v>0</v>
      </c>
      <c r="E53" s="167">
        <v>0</v>
      </c>
      <c r="F53" s="10">
        <v>0</v>
      </c>
      <c r="G53" s="167">
        <v>0</v>
      </c>
      <c r="H53" s="10">
        <v>0</v>
      </c>
      <c r="I53" s="167">
        <v>0</v>
      </c>
      <c r="J53" s="10">
        <v>0</v>
      </c>
      <c r="K53" s="167">
        <v>0</v>
      </c>
      <c r="L53" s="10">
        <v>0</v>
      </c>
      <c r="M53" s="167">
        <v>0</v>
      </c>
    </row>
    <row r="54" spans="1:13" ht="7.5" customHeight="1">
      <c r="A54" s="20"/>
      <c r="B54" s="10"/>
      <c r="C54" s="167"/>
      <c r="D54" s="10"/>
      <c r="E54" s="167"/>
      <c r="F54" s="10"/>
      <c r="G54" s="167"/>
      <c r="H54" s="10"/>
      <c r="I54" s="167"/>
      <c r="J54" s="10"/>
      <c r="K54" s="167"/>
      <c r="L54" s="10"/>
      <c r="M54" s="167"/>
    </row>
    <row r="55" spans="1:13" ht="12.75">
      <c r="A55" s="23" t="s">
        <v>190</v>
      </c>
      <c r="B55" s="165">
        <f>SUM(B57:B73)</f>
        <v>821</v>
      </c>
      <c r="C55" s="166">
        <f aca="true" t="shared" si="5" ref="C55:M55">SUM(C57:C73)</f>
        <v>41</v>
      </c>
      <c r="D55" s="165">
        <f t="shared" si="5"/>
        <v>0</v>
      </c>
      <c r="E55" s="166">
        <f t="shared" si="5"/>
        <v>0</v>
      </c>
      <c r="F55" s="165">
        <f t="shared" si="5"/>
        <v>0</v>
      </c>
      <c r="G55" s="166">
        <f t="shared" si="5"/>
        <v>0</v>
      </c>
      <c r="H55" s="165">
        <f t="shared" si="5"/>
        <v>18</v>
      </c>
      <c r="I55" s="166">
        <f t="shared" si="5"/>
        <v>3</v>
      </c>
      <c r="J55" s="165">
        <f t="shared" si="5"/>
        <v>0</v>
      </c>
      <c r="K55" s="166">
        <f t="shared" si="5"/>
        <v>0</v>
      </c>
      <c r="L55" s="165">
        <f t="shared" si="5"/>
        <v>0</v>
      </c>
      <c r="M55" s="166">
        <f t="shared" si="5"/>
        <v>0</v>
      </c>
    </row>
    <row r="56" spans="1:13" ht="6" customHeight="1">
      <c r="A56" s="24"/>
      <c r="B56" s="10"/>
      <c r="C56" s="167"/>
      <c r="D56" s="10"/>
      <c r="E56" s="167"/>
      <c r="F56" s="10"/>
      <c r="G56" s="167"/>
      <c r="H56" s="10"/>
      <c r="I56" s="167"/>
      <c r="J56" s="10"/>
      <c r="K56" s="167"/>
      <c r="L56" s="10"/>
      <c r="M56" s="167"/>
    </row>
    <row r="57" spans="1:13" ht="12.75">
      <c r="A57" s="20" t="s">
        <v>31</v>
      </c>
      <c r="B57" s="10">
        <v>0</v>
      </c>
      <c r="C57" s="167">
        <v>0</v>
      </c>
      <c r="D57" s="10">
        <v>0</v>
      </c>
      <c r="E57" s="167">
        <v>0</v>
      </c>
      <c r="F57" s="10">
        <v>0</v>
      </c>
      <c r="G57" s="167">
        <v>0</v>
      </c>
      <c r="H57" s="10">
        <v>0</v>
      </c>
      <c r="I57" s="167">
        <v>0</v>
      </c>
      <c r="J57" s="10">
        <v>0</v>
      </c>
      <c r="K57" s="167">
        <v>0</v>
      </c>
      <c r="L57" s="10">
        <v>0</v>
      </c>
      <c r="M57" s="167">
        <v>0</v>
      </c>
    </row>
    <row r="58" spans="1:13" ht="12.75">
      <c r="A58" s="20" t="s">
        <v>35</v>
      </c>
      <c r="B58" s="10">
        <v>26</v>
      </c>
      <c r="C58" s="167">
        <v>4</v>
      </c>
      <c r="D58" s="10">
        <v>0</v>
      </c>
      <c r="E58" s="167">
        <v>0</v>
      </c>
      <c r="F58" s="10">
        <v>0</v>
      </c>
      <c r="G58" s="167">
        <v>0</v>
      </c>
      <c r="H58" s="10">
        <v>0</v>
      </c>
      <c r="I58" s="167">
        <v>0</v>
      </c>
      <c r="J58" s="10">
        <v>0</v>
      </c>
      <c r="K58" s="167">
        <v>0</v>
      </c>
      <c r="L58" s="10">
        <v>0</v>
      </c>
      <c r="M58" s="167">
        <v>0</v>
      </c>
    </row>
    <row r="59" spans="1:13" ht="12.75">
      <c r="A59" s="20" t="s">
        <v>44</v>
      </c>
      <c r="B59" s="10">
        <v>117</v>
      </c>
      <c r="C59" s="167">
        <v>7</v>
      </c>
      <c r="D59" s="10">
        <v>0</v>
      </c>
      <c r="E59" s="167">
        <v>0</v>
      </c>
      <c r="F59" s="10">
        <v>0</v>
      </c>
      <c r="G59" s="167">
        <v>0</v>
      </c>
      <c r="H59" s="10">
        <v>0</v>
      </c>
      <c r="I59" s="167">
        <v>0</v>
      </c>
      <c r="J59" s="10">
        <v>0</v>
      </c>
      <c r="K59" s="167">
        <v>0</v>
      </c>
      <c r="L59" s="10">
        <v>0</v>
      </c>
      <c r="M59" s="167">
        <v>0</v>
      </c>
    </row>
    <row r="60" spans="1:13" ht="12.75">
      <c r="A60" s="20" t="s">
        <v>48</v>
      </c>
      <c r="B60" s="10">
        <v>0</v>
      </c>
      <c r="C60" s="167">
        <v>0</v>
      </c>
      <c r="D60" s="10">
        <v>0</v>
      </c>
      <c r="E60" s="167">
        <v>0</v>
      </c>
      <c r="F60" s="10">
        <v>0</v>
      </c>
      <c r="G60" s="167">
        <v>0</v>
      </c>
      <c r="H60" s="10">
        <v>0</v>
      </c>
      <c r="I60" s="167">
        <v>0</v>
      </c>
      <c r="J60" s="10">
        <v>0</v>
      </c>
      <c r="K60" s="167">
        <v>0</v>
      </c>
      <c r="L60" s="10">
        <v>0</v>
      </c>
      <c r="M60" s="167">
        <v>0</v>
      </c>
    </row>
    <row r="61" spans="1:13" ht="12.75">
      <c r="A61" s="20" t="s">
        <v>52</v>
      </c>
      <c r="B61" s="10">
        <v>234</v>
      </c>
      <c r="C61" s="167">
        <v>5</v>
      </c>
      <c r="D61" s="10">
        <v>0</v>
      </c>
      <c r="E61" s="167">
        <v>0</v>
      </c>
      <c r="F61" s="10">
        <v>0</v>
      </c>
      <c r="G61" s="167">
        <v>0</v>
      </c>
      <c r="H61" s="10">
        <v>4</v>
      </c>
      <c r="I61" s="167">
        <v>1</v>
      </c>
      <c r="J61" s="10">
        <v>0</v>
      </c>
      <c r="K61" s="167">
        <v>0</v>
      </c>
      <c r="L61" s="10">
        <v>0</v>
      </c>
      <c r="M61" s="167">
        <v>0</v>
      </c>
    </row>
    <row r="62" spans="1:13" ht="12.75">
      <c r="A62" s="20" t="s">
        <v>53</v>
      </c>
      <c r="B62" s="10">
        <v>107</v>
      </c>
      <c r="C62" s="167">
        <v>5</v>
      </c>
      <c r="D62" s="10">
        <v>0</v>
      </c>
      <c r="E62" s="167">
        <v>0</v>
      </c>
      <c r="F62" s="10">
        <v>0</v>
      </c>
      <c r="G62" s="167">
        <v>0</v>
      </c>
      <c r="H62" s="10">
        <v>0</v>
      </c>
      <c r="I62" s="167">
        <v>0</v>
      </c>
      <c r="J62" s="10">
        <v>0</v>
      </c>
      <c r="K62" s="167">
        <v>0</v>
      </c>
      <c r="L62" s="10">
        <v>0</v>
      </c>
      <c r="M62" s="167">
        <v>0</v>
      </c>
    </row>
    <row r="63" spans="1:13" ht="12.75">
      <c r="A63" s="20" t="s">
        <v>57</v>
      </c>
      <c r="B63" s="10">
        <v>0</v>
      </c>
      <c r="C63" s="167">
        <v>0</v>
      </c>
      <c r="D63" s="10">
        <v>0</v>
      </c>
      <c r="E63" s="167">
        <v>0</v>
      </c>
      <c r="F63" s="10">
        <v>0</v>
      </c>
      <c r="G63" s="167">
        <v>0</v>
      </c>
      <c r="H63" s="10">
        <v>0</v>
      </c>
      <c r="I63" s="167">
        <v>0</v>
      </c>
      <c r="J63" s="10">
        <v>0</v>
      </c>
      <c r="K63" s="167">
        <v>0</v>
      </c>
      <c r="L63" s="10">
        <v>0</v>
      </c>
      <c r="M63" s="167">
        <v>0</v>
      </c>
    </row>
    <row r="64" spans="1:13" ht="12.75">
      <c r="A64" s="20" t="s">
        <v>78</v>
      </c>
      <c r="B64" s="10">
        <v>0</v>
      </c>
      <c r="C64" s="167">
        <v>0</v>
      </c>
      <c r="D64" s="10">
        <v>0</v>
      </c>
      <c r="E64" s="167">
        <v>0</v>
      </c>
      <c r="F64" s="10">
        <v>0</v>
      </c>
      <c r="G64" s="167">
        <v>0</v>
      </c>
      <c r="H64" s="10">
        <v>4</v>
      </c>
      <c r="I64" s="167">
        <v>1</v>
      </c>
      <c r="J64" s="10">
        <v>0</v>
      </c>
      <c r="K64" s="167">
        <v>0</v>
      </c>
      <c r="L64" s="10">
        <v>0</v>
      </c>
      <c r="M64" s="167">
        <v>0</v>
      </c>
    </row>
    <row r="65" spans="1:13" ht="12.75">
      <c r="A65" s="20" t="s">
        <v>83</v>
      </c>
      <c r="B65" s="10">
        <v>42</v>
      </c>
      <c r="C65" s="167">
        <v>2</v>
      </c>
      <c r="D65" s="10">
        <v>0</v>
      </c>
      <c r="E65" s="167">
        <v>0</v>
      </c>
      <c r="F65" s="10">
        <v>0</v>
      </c>
      <c r="G65" s="167">
        <v>0</v>
      </c>
      <c r="H65" s="10">
        <v>0</v>
      </c>
      <c r="I65" s="167">
        <v>0</v>
      </c>
      <c r="J65" s="10">
        <v>0</v>
      </c>
      <c r="K65" s="167">
        <v>0</v>
      </c>
      <c r="L65" s="10">
        <v>0</v>
      </c>
      <c r="M65" s="167">
        <v>0</v>
      </c>
    </row>
    <row r="66" spans="1:13" ht="12.75">
      <c r="A66" s="20" t="s">
        <v>94</v>
      </c>
      <c r="B66" s="10">
        <v>0</v>
      </c>
      <c r="C66" s="167">
        <v>0</v>
      </c>
      <c r="D66" s="10">
        <v>0</v>
      </c>
      <c r="E66" s="167">
        <v>0</v>
      </c>
      <c r="F66" s="10">
        <v>0</v>
      </c>
      <c r="G66" s="167">
        <v>0</v>
      </c>
      <c r="H66" s="10">
        <v>0</v>
      </c>
      <c r="I66" s="167">
        <v>0</v>
      </c>
      <c r="J66" s="10">
        <v>0</v>
      </c>
      <c r="K66" s="167">
        <v>0</v>
      </c>
      <c r="L66" s="10">
        <v>0</v>
      </c>
      <c r="M66" s="167">
        <v>0</v>
      </c>
    </row>
    <row r="67" spans="1:13" ht="12.75">
      <c r="A67" s="20" t="s">
        <v>101</v>
      </c>
      <c r="B67" s="10">
        <v>0</v>
      </c>
      <c r="C67" s="167">
        <v>0</v>
      </c>
      <c r="D67" s="10">
        <v>0</v>
      </c>
      <c r="E67" s="167">
        <v>0</v>
      </c>
      <c r="F67" s="10">
        <v>0</v>
      </c>
      <c r="G67" s="167">
        <v>0</v>
      </c>
      <c r="H67" s="10">
        <v>0</v>
      </c>
      <c r="I67" s="167">
        <v>0</v>
      </c>
      <c r="J67" s="10">
        <v>0</v>
      </c>
      <c r="K67" s="167">
        <v>0</v>
      </c>
      <c r="L67" s="10">
        <v>0</v>
      </c>
      <c r="M67" s="167">
        <v>0</v>
      </c>
    </row>
    <row r="68" spans="1:13" ht="12.75">
      <c r="A68" s="20" t="s">
        <v>109</v>
      </c>
      <c r="B68" s="10">
        <v>0</v>
      </c>
      <c r="C68" s="167">
        <v>0</v>
      </c>
      <c r="D68" s="10">
        <v>0</v>
      </c>
      <c r="E68" s="167">
        <v>0</v>
      </c>
      <c r="F68" s="10">
        <v>0</v>
      </c>
      <c r="G68" s="167">
        <v>0</v>
      </c>
      <c r="H68" s="10">
        <v>0</v>
      </c>
      <c r="I68" s="167">
        <v>0</v>
      </c>
      <c r="J68" s="10">
        <v>0</v>
      </c>
      <c r="K68" s="167">
        <v>0</v>
      </c>
      <c r="L68" s="10">
        <v>0</v>
      </c>
      <c r="M68" s="167">
        <v>0</v>
      </c>
    </row>
    <row r="69" spans="1:13" ht="12.75">
      <c r="A69" s="20" t="s">
        <v>115</v>
      </c>
      <c r="B69" s="10">
        <v>0</v>
      </c>
      <c r="C69" s="167">
        <v>0</v>
      </c>
      <c r="D69" s="10">
        <v>0</v>
      </c>
      <c r="E69" s="167">
        <v>0</v>
      </c>
      <c r="F69" s="10">
        <v>0</v>
      </c>
      <c r="G69" s="167">
        <v>0</v>
      </c>
      <c r="H69" s="10">
        <v>10</v>
      </c>
      <c r="I69" s="167">
        <v>1</v>
      </c>
      <c r="J69" s="10">
        <v>0</v>
      </c>
      <c r="K69" s="167">
        <v>0</v>
      </c>
      <c r="L69" s="10">
        <v>0</v>
      </c>
      <c r="M69" s="167">
        <v>0</v>
      </c>
    </row>
    <row r="70" spans="1:13" ht="12.75">
      <c r="A70" s="20" t="s">
        <v>121</v>
      </c>
      <c r="B70" s="10">
        <v>0</v>
      </c>
      <c r="C70" s="167">
        <v>0</v>
      </c>
      <c r="D70" s="10">
        <v>0</v>
      </c>
      <c r="E70" s="167">
        <v>0</v>
      </c>
      <c r="F70" s="10">
        <v>0</v>
      </c>
      <c r="G70" s="167">
        <v>0</v>
      </c>
      <c r="H70" s="10">
        <v>0</v>
      </c>
      <c r="I70" s="167">
        <v>0</v>
      </c>
      <c r="J70" s="10">
        <v>0</v>
      </c>
      <c r="K70" s="167">
        <v>0</v>
      </c>
      <c r="L70" s="10">
        <v>0</v>
      </c>
      <c r="M70" s="167">
        <v>0</v>
      </c>
    </row>
    <row r="71" spans="1:13" ht="12.75">
      <c r="A71" s="20" t="s">
        <v>151</v>
      </c>
      <c r="B71" s="10">
        <v>6</v>
      </c>
      <c r="C71" s="167">
        <v>1</v>
      </c>
      <c r="D71" s="10">
        <v>0</v>
      </c>
      <c r="E71" s="167">
        <v>0</v>
      </c>
      <c r="F71" s="10">
        <v>0</v>
      </c>
      <c r="G71" s="167">
        <v>0</v>
      </c>
      <c r="H71" s="10">
        <v>0</v>
      </c>
      <c r="I71" s="167">
        <v>0</v>
      </c>
      <c r="J71" s="10">
        <v>0</v>
      </c>
      <c r="K71" s="167">
        <v>0</v>
      </c>
      <c r="L71" s="10">
        <v>0</v>
      </c>
      <c r="M71" s="167">
        <v>0</v>
      </c>
    </row>
    <row r="72" spans="1:13" ht="12.75">
      <c r="A72" s="20" t="s">
        <v>157</v>
      </c>
      <c r="B72" s="10">
        <v>0</v>
      </c>
      <c r="C72" s="167">
        <v>0</v>
      </c>
      <c r="D72" s="10">
        <v>0</v>
      </c>
      <c r="E72" s="167">
        <v>0</v>
      </c>
      <c r="F72" s="10">
        <v>0</v>
      </c>
      <c r="G72" s="167">
        <v>0</v>
      </c>
      <c r="H72" s="10">
        <v>0</v>
      </c>
      <c r="I72" s="167">
        <v>0</v>
      </c>
      <c r="J72" s="10">
        <v>0</v>
      </c>
      <c r="K72" s="167">
        <v>0</v>
      </c>
      <c r="L72" s="10">
        <v>0</v>
      </c>
      <c r="M72" s="167">
        <v>0</v>
      </c>
    </row>
    <row r="73" spans="1:13" ht="12.75">
      <c r="A73" s="20" t="s">
        <v>170</v>
      </c>
      <c r="B73" s="10">
        <v>289</v>
      </c>
      <c r="C73" s="167">
        <v>17</v>
      </c>
      <c r="D73" s="10">
        <v>0</v>
      </c>
      <c r="E73" s="167">
        <v>0</v>
      </c>
      <c r="F73" s="10">
        <v>0</v>
      </c>
      <c r="G73" s="167">
        <v>0</v>
      </c>
      <c r="H73" s="10">
        <v>0</v>
      </c>
      <c r="I73" s="167">
        <v>0</v>
      </c>
      <c r="J73" s="10">
        <v>0</v>
      </c>
      <c r="K73" s="167">
        <v>0</v>
      </c>
      <c r="L73" s="10">
        <v>0</v>
      </c>
      <c r="M73" s="167">
        <v>0</v>
      </c>
    </row>
    <row r="74" spans="1:13" ht="6" customHeight="1">
      <c r="A74" s="70"/>
      <c r="B74" s="163"/>
      <c r="C74" s="164"/>
      <c r="D74" s="163"/>
      <c r="E74" s="164"/>
      <c r="F74" s="163"/>
      <c r="G74" s="164"/>
      <c r="H74" s="163"/>
      <c r="I74" s="164"/>
      <c r="J74" s="163"/>
      <c r="K74" s="164"/>
      <c r="L74" s="163"/>
      <c r="M74" s="164"/>
    </row>
  </sheetData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2"/>
  <sheetViews>
    <sheetView showGridLines="0" workbookViewId="0" topLeftCell="A1">
      <selection activeCell="E9" sqref="E9"/>
    </sheetView>
  </sheetViews>
  <sheetFormatPr defaultColWidth="11.421875" defaultRowHeight="12.75" customHeight="1"/>
  <cols>
    <col min="1" max="1" width="17.8515625" style="1" customWidth="1"/>
    <col min="2" max="3" width="7.421875" style="3" customWidth="1"/>
    <col min="4" max="5" width="7.28125" style="1" customWidth="1"/>
    <col min="6" max="6" width="7.7109375" style="1" customWidth="1"/>
    <col min="7" max="8" width="7.421875" style="1" customWidth="1"/>
    <col min="9" max="9" width="7.28125" style="7" customWidth="1"/>
    <col min="10" max="10" width="7.28125" style="1" customWidth="1"/>
    <col min="11" max="11" width="5.7109375" style="1" customWidth="1"/>
    <col min="12" max="13" width="7.421875" style="1" customWidth="1"/>
    <col min="14" max="15" width="7.28125" style="1" customWidth="1"/>
    <col min="16" max="16" width="5.7109375" style="3" customWidth="1"/>
    <col min="17" max="17" width="6.57421875" style="3" customWidth="1"/>
    <col min="18" max="18" width="5.57421875" style="3" customWidth="1"/>
    <col min="19" max="19" width="7.28125" style="3" customWidth="1"/>
    <col min="20" max="22" width="5.57421875" style="3" customWidth="1"/>
    <col min="23" max="24" width="5.57421875" style="1" customWidth="1"/>
    <col min="26" max="16384" width="11.421875" style="1" customWidth="1"/>
  </cols>
  <sheetData>
    <row r="1" spans="1:25" s="76" customFormat="1" ht="12.75" customHeight="1">
      <c r="A1" s="5" t="s">
        <v>201</v>
      </c>
      <c r="B1" s="5"/>
      <c r="C1" s="6"/>
      <c r="I1" s="13"/>
      <c r="P1" s="6"/>
      <c r="Q1" s="6"/>
      <c r="R1" s="6"/>
      <c r="S1" s="6"/>
      <c r="T1" s="6"/>
      <c r="U1" s="6"/>
      <c r="V1" s="6"/>
      <c r="Y1"/>
    </row>
    <row r="2" spans="1:25" s="2" customFormat="1" ht="12.75" customHeight="1">
      <c r="A2" s="35" t="s">
        <v>3</v>
      </c>
      <c r="B2"/>
      <c r="C2"/>
      <c r="D2"/>
      <c r="E2"/>
      <c r="F2"/>
      <c r="G2"/>
      <c r="H2"/>
      <c r="I2" s="1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3" s="2" customFormat="1" ht="12.75" customHeight="1">
      <c r="A3" s="19" t="s">
        <v>193</v>
      </c>
      <c r="B3" s="86" t="s">
        <v>202</v>
      </c>
      <c r="C3" s="26"/>
      <c r="D3" s="26"/>
      <c r="E3" s="27"/>
      <c r="F3" s="27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8"/>
      <c r="S3"/>
      <c r="T3"/>
      <c r="U3"/>
      <c r="V3"/>
      <c r="W3"/>
    </row>
    <row r="4" spans="1:23" s="2" customFormat="1" ht="12.75" customHeight="1">
      <c r="A4" s="20" t="s">
        <v>4</v>
      </c>
      <c r="B4" s="36" t="s">
        <v>203</v>
      </c>
      <c r="C4" s="37"/>
      <c r="D4" s="37"/>
      <c r="E4" s="37"/>
      <c r="F4" s="38"/>
      <c r="G4" s="37" t="s">
        <v>204</v>
      </c>
      <c r="H4" s="37"/>
      <c r="I4" s="37"/>
      <c r="J4" s="37"/>
      <c r="K4" s="38"/>
      <c r="L4" s="37" t="s">
        <v>205</v>
      </c>
      <c r="M4" s="37"/>
      <c r="N4" s="37"/>
      <c r="O4" s="37"/>
      <c r="P4" s="38"/>
      <c r="Q4" s="37" t="s">
        <v>206</v>
      </c>
      <c r="R4" s="38"/>
      <c r="S4"/>
      <c r="T4"/>
      <c r="U4"/>
      <c r="V4"/>
      <c r="W4"/>
    </row>
    <row r="5" spans="1:27" ht="50.25" customHeight="1">
      <c r="A5" s="20"/>
      <c r="B5" s="115" t="s">
        <v>180</v>
      </c>
      <c r="C5" s="116" t="s">
        <v>181</v>
      </c>
      <c r="D5" s="115" t="s">
        <v>207</v>
      </c>
      <c r="E5" s="117" t="s">
        <v>182</v>
      </c>
      <c r="F5" s="118" t="s">
        <v>208</v>
      </c>
      <c r="G5" s="115" t="s">
        <v>180</v>
      </c>
      <c r="H5" s="116" t="s">
        <v>181</v>
      </c>
      <c r="I5" s="115" t="s">
        <v>207</v>
      </c>
      <c r="J5" s="117" t="s">
        <v>182</v>
      </c>
      <c r="K5" s="118" t="s">
        <v>183</v>
      </c>
      <c r="L5" s="115" t="s">
        <v>180</v>
      </c>
      <c r="M5" s="116" t="s">
        <v>181</v>
      </c>
      <c r="N5" s="115" t="s">
        <v>207</v>
      </c>
      <c r="O5" s="117" t="s">
        <v>182</v>
      </c>
      <c r="P5" s="118" t="s">
        <v>183</v>
      </c>
      <c r="Q5" s="119" t="s">
        <v>182</v>
      </c>
      <c r="R5" s="118" t="s">
        <v>183</v>
      </c>
      <c r="S5"/>
      <c r="T5" s="83"/>
      <c r="U5" s="79" t="s">
        <v>209</v>
      </c>
      <c r="V5" s="79" t="s">
        <v>210</v>
      </c>
      <c r="W5" s="79" t="s">
        <v>211</v>
      </c>
      <c r="X5" s="122" t="s">
        <v>212</v>
      </c>
      <c r="Y5" s="116" t="s">
        <v>181</v>
      </c>
      <c r="Z5" s="122"/>
      <c r="AA5" s="122"/>
    </row>
    <row r="6" spans="1:20" s="4" customFormat="1" ht="9" customHeight="1">
      <c r="A6" s="120"/>
      <c r="B6" s="125" t="s">
        <v>213</v>
      </c>
      <c r="C6" s="124" t="s">
        <v>214</v>
      </c>
      <c r="D6" s="125" t="s">
        <v>215</v>
      </c>
      <c r="E6" s="124" t="s">
        <v>216</v>
      </c>
      <c r="F6" s="126" t="s">
        <v>217</v>
      </c>
      <c r="G6" s="123" t="s">
        <v>24</v>
      </c>
      <c r="H6" s="124" t="s">
        <v>25</v>
      </c>
      <c r="I6" s="125" t="s">
        <v>26</v>
      </c>
      <c r="J6" s="124" t="s">
        <v>27</v>
      </c>
      <c r="K6" s="126" t="s">
        <v>28</v>
      </c>
      <c r="L6" s="125" t="s">
        <v>29</v>
      </c>
      <c r="M6" s="124" t="s">
        <v>30</v>
      </c>
      <c r="N6" s="125" t="s">
        <v>218</v>
      </c>
      <c r="O6" s="125" t="s">
        <v>219</v>
      </c>
      <c r="P6" s="127" t="s">
        <v>220</v>
      </c>
      <c r="Q6" s="128" t="s">
        <v>221</v>
      </c>
      <c r="R6" s="126" t="s">
        <v>222</v>
      </c>
      <c r="S6"/>
      <c r="T6" s="15"/>
    </row>
    <row r="7" spans="1:20" s="4" customFormat="1" ht="4.5" customHeight="1">
      <c r="A7" s="21"/>
      <c r="B7" s="29"/>
      <c r="C7" s="15"/>
      <c r="D7" s="80"/>
      <c r="E7" s="87"/>
      <c r="F7" s="32"/>
      <c r="G7" s="29"/>
      <c r="H7" s="15"/>
      <c r="I7" s="29"/>
      <c r="J7" s="15"/>
      <c r="K7" s="32"/>
      <c r="L7" s="29"/>
      <c r="M7" s="15"/>
      <c r="N7" s="29"/>
      <c r="O7" s="85"/>
      <c r="P7" s="11"/>
      <c r="Q7" s="96"/>
      <c r="R7" s="32"/>
      <c r="S7"/>
      <c r="T7" s="15"/>
    </row>
    <row r="8" spans="1:20" s="4" customFormat="1" ht="12.75" customHeight="1">
      <c r="A8" s="22" t="s">
        <v>184</v>
      </c>
      <c r="B8" s="29"/>
      <c r="C8" s="15"/>
      <c r="D8" s="29"/>
      <c r="E8" s="15"/>
      <c r="F8" s="32"/>
      <c r="G8" s="29"/>
      <c r="H8" s="15"/>
      <c r="I8" s="29"/>
      <c r="J8" s="15"/>
      <c r="K8" s="32"/>
      <c r="L8" s="29"/>
      <c r="M8" s="15"/>
      <c r="N8" s="29"/>
      <c r="O8" s="29"/>
      <c r="P8" s="11"/>
      <c r="Q8" s="96"/>
      <c r="R8" s="32"/>
      <c r="S8"/>
      <c r="T8" s="15"/>
    </row>
    <row r="9" spans="1:25" s="4" customFormat="1" ht="12.75" customHeight="1">
      <c r="A9" s="23" t="s">
        <v>185</v>
      </c>
      <c r="B9" s="96">
        <f aca="true" t="shared" si="0" ref="B9:G9">SUM(B11,B27,B37,B48,B56)</f>
        <v>408</v>
      </c>
      <c r="C9" s="15">
        <f t="shared" si="0"/>
        <v>3179</v>
      </c>
      <c r="D9" s="29">
        <f t="shared" si="0"/>
        <v>1660</v>
      </c>
      <c r="E9" s="15">
        <f t="shared" si="0"/>
        <v>5247</v>
      </c>
      <c r="F9" s="32">
        <f t="shared" si="0"/>
        <v>76</v>
      </c>
      <c r="G9" s="96">
        <f t="shared" si="0"/>
        <v>47</v>
      </c>
      <c r="H9" s="15">
        <f aca="true" t="shared" si="1" ref="H9:P9">SUM(H11,H27,H37,H48,H56)</f>
        <v>728</v>
      </c>
      <c r="I9" s="29">
        <f t="shared" si="1"/>
        <v>1383</v>
      </c>
      <c r="J9" s="29">
        <f t="shared" si="1"/>
        <v>2158</v>
      </c>
      <c r="K9" s="32">
        <f t="shared" si="1"/>
        <v>35</v>
      </c>
      <c r="L9" s="96">
        <f t="shared" si="1"/>
        <v>361</v>
      </c>
      <c r="M9" s="15">
        <f t="shared" si="1"/>
        <v>2451</v>
      </c>
      <c r="N9" s="29">
        <f t="shared" si="1"/>
        <v>54</v>
      </c>
      <c r="O9" s="29">
        <f t="shared" si="1"/>
        <v>2866</v>
      </c>
      <c r="P9" s="11">
        <f t="shared" si="1"/>
        <v>38</v>
      </c>
      <c r="Q9" s="96">
        <f>SUM(Q11,Q27,Q37,Q48,Q56)</f>
        <v>223</v>
      </c>
      <c r="R9" s="32">
        <f>SUM(R11,R27,R37,R48,R56)</f>
        <v>3</v>
      </c>
      <c r="S9"/>
      <c r="T9" s="15"/>
      <c r="U9" s="15">
        <v>4839</v>
      </c>
      <c r="V9" s="15">
        <f>SUM(V11,V27,V37,V48,V56)</f>
        <v>2111</v>
      </c>
      <c r="W9" s="15">
        <f>SUM(W11,W27,W37,W48,W56)</f>
        <v>2505</v>
      </c>
      <c r="X9" s="121">
        <v>223</v>
      </c>
      <c r="Y9" s="121">
        <f>Y11+Y27+Y37+Y48+Y56</f>
        <v>3179</v>
      </c>
    </row>
    <row r="10" spans="1:25" ht="6.75" customHeight="1">
      <c r="A10" s="20"/>
      <c r="B10" s="30"/>
      <c r="C10" s="16"/>
      <c r="D10" s="81"/>
      <c r="E10" s="16"/>
      <c r="F10" s="33"/>
      <c r="G10" s="92"/>
      <c r="H10" s="93"/>
      <c r="I10" s="30"/>
      <c r="J10" s="30"/>
      <c r="K10" s="33"/>
      <c r="L10" s="94"/>
      <c r="M10" s="93"/>
      <c r="N10" s="30"/>
      <c r="O10" s="30"/>
      <c r="P10" s="12"/>
      <c r="Q10" s="97"/>
      <c r="R10" s="33"/>
      <c r="S10"/>
      <c r="T10" s="16"/>
      <c r="U10" s="16"/>
      <c r="V10" s="16"/>
      <c r="W10" s="16"/>
      <c r="Y10" s="1"/>
    </row>
    <row r="11" spans="1:25" s="4" customFormat="1" ht="12.75" customHeight="1">
      <c r="A11" s="23" t="s">
        <v>186</v>
      </c>
      <c r="B11" s="29">
        <f>SUM(B13:B25)</f>
        <v>82</v>
      </c>
      <c r="C11" s="15">
        <f aca="true" t="shared" si="2" ref="C11:R11">SUM(C13:C25)</f>
        <v>1477</v>
      </c>
      <c r="D11" s="29">
        <f t="shared" si="2"/>
        <v>771</v>
      </c>
      <c r="E11" s="15">
        <f t="shared" si="2"/>
        <v>2330</v>
      </c>
      <c r="F11" s="32">
        <f t="shared" si="2"/>
        <v>32</v>
      </c>
      <c r="G11" s="29">
        <f t="shared" si="2"/>
        <v>36</v>
      </c>
      <c r="H11" s="15">
        <f t="shared" si="2"/>
        <v>495</v>
      </c>
      <c r="I11" s="29">
        <f t="shared" si="2"/>
        <v>503</v>
      </c>
      <c r="J11" s="29">
        <f t="shared" si="2"/>
        <v>1034</v>
      </c>
      <c r="K11" s="32">
        <f t="shared" si="2"/>
        <v>15</v>
      </c>
      <c r="L11" s="96">
        <f t="shared" si="2"/>
        <v>46</v>
      </c>
      <c r="M11" s="15">
        <f t="shared" si="2"/>
        <v>982</v>
      </c>
      <c r="N11" s="29">
        <f t="shared" si="2"/>
        <v>54</v>
      </c>
      <c r="O11" s="29">
        <f t="shared" si="2"/>
        <v>1082</v>
      </c>
      <c r="P11" s="11">
        <f t="shared" si="2"/>
        <v>16</v>
      </c>
      <c r="Q11" s="96">
        <f t="shared" si="2"/>
        <v>214</v>
      </c>
      <c r="R11" s="32">
        <f t="shared" si="2"/>
        <v>1</v>
      </c>
      <c r="S11"/>
      <c r="T11" s="15"/>
      <c r="U11" s="15">
        <v>2248</v>
      </c>
      <c r="V11" s="15">
        <f>SUM(V13:V25)</f>
        <v>998</v>
      </c>
      <c r="W11" s="15">
        <f>SUM(W13:W25)</f>
        <v>1036</v>
      </c>
      <c r="X11" s="4">
        <v>214</v>
      </c>
      <c r="Y11" s="121">
        <f>SUM(Y13:Y25)</f>
        <v>1477</v>
      </c>
    </row>
    <row r="12" spans="1:25" ht="4.5" customHeight="1">
      <c r="A12" s="24"/>
      <c r="B12" s="30"/>
      <c r="C12" s="16"/>
      <c r="D12" s="81"/>
      <c r="E12" s="16"/>
      <c r="F12" s="33"/>
      <c r="G12" s="84"/>
      <c r="H12" s="10"/>
      <c r="I12" s="30"/>
      <c r="J12" s="30"/>
      <c r="K12" s="33"/>
      <c r="L12" s="89"/>
      <c r="M12"/>
      <c r="N12" s="30"/>
      <c r="O12" s="30"/>
      <c r="P12" s="12"/>
      <c r="Q12" s="97"/>
      <c r="R12" s="33"/>
      <c r="S12"/>
      <c r="T12" s="16"/>
      <c r="U12" s="16"/>
      <c r="V12" s="16"/>
      <c r="W12" s="16"/>
      <c r="Y12" s="1"/>
    </row>
    <row r="13" spans="1:25" ht="12.75" customHeight="1">
      <c r="A13" s="20" t="s">
        <v>34</v>
      </c>
      <c r="B13" s="30">
        <f>E13-U13</f>
        <v>12</v>
      </c>
      <c r="C13" s="3">
        <v>258</v>
      </c>
      <c r="D13" s="81">
        <f>I13+N13+Q13</f>
        <v>170</v>
      </c>
      <c r="E13" s="16">
        <v>440</v>
      </c>
      <c r="F13" s="33">
        <v>1</v>
      </c>
      <c r="G13" s="84">
        <f aca="true" t="shared" si="3" ref="G13:G29">J13-V13</f>
        <v>12</v>
      </c>
      <c r="H13" s="10">
        <f aca="true" t="shared" si="4" ref="H13:H25">V13-I13</f>
        <v>258</v>
      </c>
      <c r="I13" s="30">
        <v>170</v>
      </c>
      <c r="J13" s="30">
        <v>440</v>
      </c>
      <c r="K13" s="33">
        <v>1</v>
      </c>
      <c r="L13" s="88">
        <f aca="true" t="shared" si="5" ref="L13:L25">O13-W13</f>
        <v>0</v>
      </c>
      <c r="M13" s="10">
        <f aca="true" t="shared" si="6" ref="M13:M25">W13-N13</f>
        <v>0</v>
      </c>
      <c r="N13" s="30">
        <v>0</v>
      </c>
      <c r="O13" s="30">
        <v>0</v>
      </c>
      <c r="P13" s="12">
        <v>0</v>
      </c>
      <c r="Q13" s="97">
        <v>0</v>
      </c>
      <c r="R13" s="33">
        <v>0</v>
      </c>
      <c r="S13"/>
      <c r="T13" s="16"/>
      <c r="U13" s="16">
        <v>428</v>
      </c>
      <c r="V13" s="16">
        <f>440-12</f>
        <v>428</v>
      </c>
      <c r="W13" s="16">
        <v>0</v>
      </c>
      <c r="X13" s="1">
        <v>0</v>
      </c>
      <c r="Y13" s="3">
        <f>U13-D13</f>
        <v>258</v>
      </c>
    </row>
    <row r="14" spans="1:25" ht="12.75" customHeight="1">
      <c r="A14" s="20" t="s">
        <v>43</v>
      </c>
      <c r="B14" s="30">
        <f>E14-U14</f>
        <v>1</v>
      </c>
      <c r="C14" s="16">
        <v>30</v>
      </c>
      <c r="D14" s="81">
        <f aca="true" t="shared" si="7" ref="D14:D29">I14+N14+Q14</f>
        <v>293</v>
      </c>
      <c r="E14" s="16">
        <v>324</v>
      </c>
      <c r="F14" s="33">
        <v>2</v>
      </c>
      <c r="G14" s="84">
        <f t="shared" si="3"/>
        <v>1</v>
      </c>
      <c r="H14" s="10">
        <f t="shared" si="4"/>
        <v>30</v>
      </c>
      <c r="I14" s="30">
        <v>79</v>
      </c>
      <c r="J14" s="30">
        <v>110</v>
      </c>
      <c r="K14" s="33">
        <v>1</v>
      </c>
      <c r="L14" s="88">
        <f t="shared" si="5"/>
        <v>0</v>
      </c>
      <c r="M14" s="10">
        <f t="shared" si="6"/>
        <v>0</v>
      </c>
      <c r="N14" s="30">
        <v>0</v>
      </c>
      <c r="O14" s="30">
        <v>0</v>
      </c>
      <c r="P14" s="12">
        <v>0</v>
      </c>
      <c r="Q14" s="97">
        <v>214</v>
      </c>
      <c r="R14" s="33">
        <v>1</v>
      </c>
      <c r="S14"/>
      <c r="T14" s="16"/>
      <c r="U14" s="16">
        <v>323</v>
      </c>
      <c r="V14" s="16">
        <v>109</v>
      </c>
      <c r="W14" s="16">
        <v>0</v>
      </c>
      <c r="X14" s="1">
        <v>214</v>
      </c>
      <c r="Y14" s="3">
        <f aca="true" t="shared" si="8" ref="Y14:Y25">U14-D14</f>
        <v>30</v>
      </c>
    </row>
    <row r="15" spans="1:25" ht="12.75" customHeight="1">
      <c r="A15" s="20" t="s">
        <v>60</v>
      </c>
      <c r="B15" s="30">
        <v>0</v>
      </c>
      <c r="C15" s="16">
        <v>0</v>
      </c>
      <c r="D15" s="81">
        <f t="shared" si="7"/>
        <v>0</v>
      </c>
      <c r="E15" s="16">
        <v>0</v>
      </c>
      <c r="F15" s="33">
        <v>0</v>
      </c>
      <c r="G15" s="84">
        <f t="shared" si="3"/>
        <v>0</v>
      </c>
      <c r="H15" s="10">
        <f t="shared" si="4"/>
        <v>0</v>
      </c>
      <c r="I15" s="30">
        <v>0</v>
      </c>
      <c r="J15" s="30">
        <v>0</v>
      </c>
      <c r="K15" s="33">
        <v>0</v>
      </c>
      <c r="L15" s="88">
        <f t="shared" si="5"/>
        <v>0</v>
      </c>
      <c r="M15" s="10">
        <f t="shared" si="6"/>
        <v>0</v>
      </c>
      <c r="N15" s="30">
        <v>0</v>
      </c>
      <c r="O15" s="30">
        <v>0</v>
      </c>
      <c r="P15" s="12">
        <v>0</v>
      </c>
      <c r="Q15" s="97">
        <v>0</v>
      </c>
      <c r="R15" s="33">
        <v>0</v>
      </c>
      <c r="S15"/>
      <c r="T15" s="16"/>
      <c r="U15" s="16">
        <v>0</v>
      </c>
      <c r="V15" s="16">
        <v>0</v>
      </c>
      <c r="W15" s="16">
        <v>0</v>
      </c>
      <c r="X15" s="1">
        <v>0</v>
      </c>
      <c r="Y15" s="3">
        <f t="shared" si="8"/>
        <v>0</v>
      </c>
    </row>
    <row r="16" spans="1:31" ht="12.75" customHeight="1">
      <c r="A16" s="20" t="s">
        <v>77</v>
      </c>
      <c r="B16" s="30">
        <f aca="true" t="shared" si="9" ref="B16:B31">E16-U16</f>
        <v>0</v>
      </c>
      <c r="C16" s="16">
        <v>113</v>
      </c>
      <c r="D16" s="81">
        <f t="shared" si="7"/>
        <v>8</v>
      </c>
      <c r="E16" s="16">
        <v>121</v>
      </c>
      <c r="F16" s="33">
        <v>2</v>
      </c>
      <c r="G16" s="84">
        <f t="shared" si="3"/>
        <v>0</v>
      </c>
      <c r="H16" s="10">
        <f t="shared" si="4"/>
        <v>5</v>
      </c>
      <c r="I16" s="30">
        <v>8</v>
      </c>
      <c r="J16" s="30">
        <v>13</v>
      </c>
      <c r="K16" s="33">
        <v>1</v>
      </c>
      <c r="L16" s="88">
        <f t="shared" si="5"/>
        <v>0</v>
      </c>
      <c r="M16" s="10">
        <f t="shared" si="6"/>
        <v>108</v>
      </c>
      <c r="N16" s="30">
        <v>0</v>
      </c>
      <c r="O16" s="30">
        <v>108</v>
      </c>
      <c r="P16" s="12">
        <v>1</v>
      </c>
      <c r="Q16" s="97">
        <v>0</v>
      </c>
      <c r="R16" s="33">
        <v>0</v>
      </c>
      <c r="S16"/>
      <c r="T16" s="16"/>
      <c r="U16" s="16">
        <v>121</v>
      </c>
      <c r="V16" s="16">
        <v>13</v>
      </c>
      <c r="W16" s="16">
        <v>108</v>
      </c>
      <c r="X16" s="1">
        <v>0</v>
      </c>
      <c r="Y16" s="3">
        <f t="shared" si="8"/>
        <v>113</v>
      </c>
      <c r="AD16"/>
      <c r="AE16"/>
    </row>
    <row r="17" spans="1:31" ht="12.75" customHeight="1">
      <c r="A17" s="20" t="s">
        <v>87</v>
      </c>
      <c r="B17" s="30">
        <f t="shared" si="9"/>
        <v>7</v>
      </c>
      <c r="C17" s="16">
        <v>52</v>
      </c>
      <c r="D17" s="81">
        <f t="shared" si="7"/>
        <v>0</v>
      </c>
      <c r="E17" s="16">
        <v>59</v>
      </c>
      <c r="F17" s="33">
        <v>1</v>
      </c>
      <c r="G17" s="84">
        <f t="shared" si="3"/>
        <v>0</v>
      </c>
      <c r="H17" s="10">
        <f t="shared" si="4"/>
        <v>0</v>
      </c>
      <c r="I17" s="30">
        <v>0</v>
      </c>
      <c r="J17" s="30">
        <v>0</v>
      </c>
      <c r="K17" s="33">
        <v>0</v>
      </c>
      <c r="L17" s="88">
        <f t="shared" si="5"/>
        <v>7</v>
      </c>
      <c r="M17" s="10">
        <f t="shared" si="6"/>
        <v>52</v>
      </c>
      <c r="N17" s="30">
        <v>0</v>
      </c>
      <c r="O17" s="30">
        <v>59</v>
      </c>
      <c r="P17" s="12">
        <v>1</v>
      </c>
      <c r="Q17" s="97">
        <v>0</v>
      </c>
      <c r="R17" s="33">
        <v>0</v>
      </c>
      <c r="S17"/>
      <c r="T17" s="16"/>
      <c r="U17" s="16">
        <v>52</v>
      </c>
      <c r="V17" s="16">
        <v>0</v>
      </c>
      <c r="W17" s="16">
        <f>59-7</f>
        <v>52</v>
      </c>
      <c r="X17" s="1">
        <v>0</v>
      </c>
      <c r="Y17" s="3">
        <f t="shared" si="8"/>
        <v>52</v>
      </c>
      <c r="AD17"/>
      <c r="AE17"/>
    </row>
    <row r="18" spans="1:31" ht="12.75" customHeight="1">
      <c r="A18" s="20" t="s">
        <v>105</v>
      </c>
      <c r="B18" s="30">
        <f t="shared" si="9"/>
        <v>0</v>
      </c>
      <c r="C18" s="16">
        <v>0</v>
      </c>
      <c r="D18" s="81">
        <f t="shared" si="7"/>
        <v>0</v>
      </c>
      <c r="E18" s="16">
        <v>0</v>
      </c>
      <c r="F18" s="33">
        <v>0</v>
      </c>
      <c r="G18" s="84">
        <f t="shared" si="3"/>
        <v>0</v>
      </c>
      <c r="H18" s="10">
        <f t="shared" si="4"/>
        <v>0</v>
      </c>
      <c r="I18" s="30">
        <v>0</v>
      </c>
      <c r="J18" s="30">
        <v>0</v>
      </c>
      <c r="K18" s="33">
        <v>0</v>
      </c>
      <c r="L18" s="88">
        <f t="shared" si="5"/>
        <v>0</v>
      </c>
      <c r="M18" s="10">
        <f t="shared" si="6"/>
        <v>0</v>
      </c>
      <c r="N18" s="30">
        <v>0</v>
      </c>
      <c r="O18" s="30">
        <v>0</v>
      </c>
      <c r="P18" s="12">
        <v>0</v>
      </c>
      <c r="Q18" s="97">
        <v>0</v>
      </c>
      <c r="R18" s="33">
        <v>0</v>
      </c>
      <c r="S18"/>
      <c r="T18" s="16"/>
      <c r="U18" s="16">
        <v>0</v>
      </c>
      <c r="V18" s="16">
        <v>0</v>
      </c>
      <c r="W18" s="16">
        <v>0</v>
      </c>
      <c r="X18" s="1">
        <v>0</v>
      </c>
      <c r="Y18" s="3">
        <f t="shared" si="8"/>
        <v>0</v>
      </c>
      <c r="AD18"/>
      <c r="AE18"/>
    </row>
    <row r="19" spans="1:30" ht="12.75" customHeight="1">
      <c r="A19" s="20" t="s">
        <v>106</v>
      </c>
      <c r="B19" s="30">
        <f t="shared" si="9"/>
        <v>10</v>
      </c>
      <c r="C19" s="16">
        <v>17</v>
      </c>
      <c r="D19" s="81">
        <f t="shared" si="7"/>
        <v>0</v>
      </c>
      <c r="E19" s="16">
        <v>27</v>
      </c>
      <c r="F19" s="33">
        <v>1</v>
      </c>
      <c r="G19" s="84">
        <f t="shared" si="3"/>
        <v>0</v>
      </c>
      <c r="H19" s="10">
        <f t="shared" si="4"/>
        <v>0</v>
      </c>
      <c r="I19" s="30">
        <v>0</v>
      </c>
      <c r="J19" s="30">
        <v>0</v>
      </c>
      <c r="K19" s="33">
        <v>0</v>
      </c>
      <c r="L19" s="88">
        <f t="shared" si="5"/>
        <v>10</v>
      </c>
      <c r="M19" s="10">
        <f t="shared" si="6"/>
        <v>17</v>
      </c>
      <c r="N19" s="30">
        <v>0</v>
      </c>
      <c r="O19" s="30">
        <v>27</v>
      </c>
      <c r="P19" s="12">
        <v>1</v>
      </c>
      <c r="Q19" s="97">
        <v>0</v>
      </c>
      <c r="R19" s="33">
        <v>0</v>
      </c>
      <c r="S19"/>
      <c r="T19" s="16"/>
      <c r="U19" s="16">
        <v>17</v>
      </c>
      <c r="V19" s="16">
        <v>0</v>
      </c>
      <c r="W19" s="16">
        <f>27-10</f>
        <v>17</v>
      </c>
      <c r="X19" s="1">
        <v>0</v>
      </c>
      <c r="Y19" s="3">
        <f t="shared" si="8"/>
        <v>17</v>
      </c>
      <c r="AD19"/>
    </row>
    <row r="20" spans="1:25" ht="12.75" customHeight="1">
      <c r="A20" s="20" t="s">
        <v>107</v>
      </c>
      <c r="B20" s="30">
        <f t="shared" si="9"/>
        <v>24</v>
      </c>
      <c r="C20" s="16">
        <v>228</v>
      </c>
      <c r="D20" s="81">
        <f t="shared" si="7"/>
        <v>200</v>
      </c>
      <c r="E20" s="16">
        <v>452</v>
      </c>
      <c r="F20" s="33">
        <v>13</v>
      </c>
      <c r="G20" s="84">
        <f t="shared" si="3"/>
        <v>13</v>
      </c>
      <c r="H20" s="10">
        <f t="shared" si="4"/>
        <v>69</v>
      </c>
      <c r="I20" s="30">
        <f>23+7+5+14+9+10+22+62</f>
        <v>152</v>
      </c>
      <c r="J20" s="30">
        <f>59+8+8+16+14+10+24+95</f>
        <v>234</v>
      </c>
      <c r="K20" s="33">
        <v>8</v>
      </c>
      <c r="L20" s="88">
        <f t="shared" si="5"/>
        <v>11</v>
      </c>
      <c r="M20" s="10">
        <f t="shared" si="6"/>
        <v>159</v>
      </c>
      <c r="N20" s="30">
        <f>31+15+1+1</f>
        <v>48</v>
      </c>
      <c r="O20" s="30">
        <v>218</v>
      </c>
      <c r="P20" s="12">
        <v>5</v>
      </c>
      <c r="Q20" s="97">
        <v>0</v>
      </c>
      <c r="R20" s="33">
        <v>0</v>
      </c>
      <c r="S20"/>
      <c r="T20" s="16"/>
      <c r="U20" s="16">
        <v>428</v>
      </c>
      <c r="V20" s="16">
        <f>234-13</f>
        <v>221</v>
      </c>
      <c r="W20" s="16">
        <f>31+27+35+24+101-1-6-4</f>
        <v>207</v>
      </c>
      <c r="X20" s="1">
        <v>0</v>
      </c>
      <c r="Y20" s="3">
        <f t="shared" si="8"/>
        <v>228</v>
      </c>
    </row>
    <row r="21" spans="1:29" ht="12.75" customHeight="1">
      <c r="A21" s="20" t="s">
        <v>108</v>
      </c>
      <c r="B21" s="30">
        <f t="shared" si="9"/>
        <v>6</v>
      </c>
      <c r="C21" s="16">
        <v>305</v>
      </c>
      <c r="D21" s="81">
        <f t="shared" si="7"/>
        <v>42</v>
      </c>
      <c r="E21" s="16">
        <v>353</v>
      </c>
      <c r="F21" s="33">
        <v>5</v>
      </c>
      <c r="G21" s="84">
        <f t="shared" si="3"/>
        <v>2</v>
      </c>
      <c r="H21" s="10">
        <f t="shared" si="4"/>
        <v>34</v>
      </c>
      <c r="I21" s="30">
        <f>26+7+8</f>
        <v>41</v>
      </c>
      <c r="J21" s="30">
        <f>43+16+18</f>
        <v>77</v>
      </c>
      <c r="K21" s="33">
        <v>3</v>
      </c>
      <c r="L21" s="88">
        <f t="shared" si="5"/>
        <v>4</v>
      </c>
      <c r="M21" s="10">
        <f t="shared" si="6"/>
        <v>271</v>
      </c>
      <c r="N21" s="30">
        <v>1</v>
      </c>
      <c r="O21" s="30">
        <v>276</v>
      </c>
      <c r="P21" s="12">
        <v>2</v>
      </c>
      <c r="Q21" s="97">
        <v>0</v>
      </c>
      <c r="R21" s="33">
        <v>0</v>
      </c>
      <c r="S21"/>
      <c r="T21" s="16"/>
      <c r="U21" s="16">
        <v>347</v>
      </c>
      <c r="V21" s="16">
        <v>75</v>
      </c>
      <c r="W21" s="16">
        <f>48+228-4</f>
        <v>272</v>
      </c>
      <c r="X21" s="8">
        <v>0</v>
      </c>
      <c r="Y21" s="3">
        <f t="shared" si="8"/>
        <v>305</v>
      </c>
      <c r="Z21" s="8"/>
      <c r="AA21" s="8"/>
      <c r="AB21" s="8"/>
      <c r="AC21" s="8"/>
    </row>
    <row r="22" spans="1:25" ht="12.75" customHeight="1">
      <c r="A22" s="20" t="s">
        <v>110</v>
      </c>
      <c r="B22" s="30">
        <f t="shared" si="9"/>
        <v>1</v>
      </c>
      <c r="C22" s="16">
        <v>17</v>
      </c>
      <c r="D22" s="81">
        <f t="shared" si="7"/>
        <v>5</v>
      </c>
      <c r="E22" s="16">
        <v>23</v>
      </c>
      <c r="F22" s="33">
        <v>2</v>
      </c>
      <c r="G22" s="84">
        <f t="shared" si="3"/>
        <v>0</v>
      </c>
      <c r="H22" s="10">
        <f t="shared" si="4"/>
        <v>0</v>
      </c>
      <c r="I22" s="30">
        <v>0</v>
      </c>
      <c r="J22" s="30">
        <v>0</v>
      </c>
      <c r="K22" s="33">
        <v>0</v>
      </c>
      <c r="L22" s="88">
        <f t="shared" si="5"/>
        <v>1</v>
      </c>
      <c r="M22" s="10">
        <f t="shared" si="6"/>
        <v>17</v>
      </c>
      <c r="N22" s="30">
        <v>5</v>
      </c>
      <c r="O22" s="30">
        <v>23</v>
      </c>
      <c r="P22" s="12">
        <v>2</v>
      </c>
      <c r="Q22" s="97">
        <v>0</v>
      </c>
      <c r="R22" s="33">
        <v>0</v>
      </c>
      <c r="S22"/>
      <c r="T22" s="16"/>
      <c r="U22" s="16">
        <v>22</v>
      </c>
      <c r="V22" s="16">
        <v>0</v>
      </c>
      <c r="W22" s="16">
        <f>9-1+14</f>
        <v>22</v>
      </c>
      <c r="X22" s="1">
        <v>0</v>
      </c>
      <c r="Y22" s="3">
        <f t="shared" si="8"/>
        <v>17</v>
      </c>
    </row>
    <row r="23" spans="1:25" ht="12.75" customHeight="1">
      <c r="A23" s="20" t="s">
        <v>142</v>
      </c>
      <c r="B23" s="30">
        <f t="shared" si="9"/>
        <v>10</v>
      </c>
      <c r="C23" s="16">
        <v>433</v>
      </c>
      <c r="D23" s="81">
        <f t="shared" si="7"/>
        <v>53</v>
      </c>
      <c r="E23" s="16">
        <v>496</v>
      </c>
      <c r="F23" s="33">
        <v>4</v>
      </c>
      <c r="G23" s="84">
        <f t="shared" si="3"/>
        <v>8</v>
      </c>
      <c r="H23" s="10">
        <f t="shared" si="4"/>
        <v>99</v>
      </c>
      <c r="I23" s="30">
        <v>53</v>
      </c>
      <c r="J23" s="30">
        <v>160</v>
      </c>
      <c r="K23" s="33">
        <v>1</v>
      </c>
      <c r="L23" s="88">
        <f t="shared" si="5"/>
        <v>2</v>
      </c>
      <c r="M23" s="10">
        <f t="shared" si="6"/>
        <v>334</v>
      </c>
      <c r="N23" s="30">
        <v>0</v>
      </c>
      <c r="O23" s="30">
        <v>336</v>
      </c>
      <c r="P23" s="12">
        <v>3</v>
      </c>
      <c r="Q23" s="97">
        <v>0</v>
      </c>
      <c r="R23" s="33">
        <v>0</v>
      </c>
      <c r="S23"/>
      <c r="T23" s="16"/>
      <c r="U23" s="16">
        <v>486</v>
      </c>
      <c r="V23" s="16">
        <v>152</v>
      </c>
      <c r="W23" s="16">
        <f>188+120+28-1-1</f>
        <v>334</v>
      </c>
      <c r="X23" s="1">
        <v>0</v>
      </c>
      <c r="Y23" s="3">
        <f t="shared" si="8"/>
        <v>433</v>
      </c>
    </row>
    <row r="24" spans="1:25" ht="12.75" customHeight="1">
      <c r="A24" s="20" t="s">
        <v>147</v>
      </c>
      <c r="B24" s="30">
        <f t="shared" si="9"/>
        <v>11</v>
      </c>
      <c r="C24" s="16">
        <v>24</v>
      </c>
      <c r="D24" s="81">
        <f t="shared" si="7"/>
        <v>0</v>
      </c>
      <c r="E24" s="16">
        <v>35</v>
      </c>
      <c r="F24" s="33">
        <v>1</v>
      </c>
      <c r="G24" s="84">
        <f t="shared" si="3"/>
        <v>0</v>
      </c>
      <c r="H24" s="10">
        <f t="shared" si="4"/>
        <v>0</v>
      </c>
      <c r="I24" s="30">
        <v>0</v>
      </c>
      <c r="J24" s="30">
        <v>0</v>
      </c>
      <c r="K24" s="33">
        <v>0</v>
      </c>
      <c r="L24" s="88">
        <f t="shared" si="5"/>
        <v>11</v>
      </c>
      <c r="M24" s="10">
        <f t="shared" si="6"/>
        <v>24</v>
      </c>
      <c r="N24" s="30">
        <v>0</v>
      </c>
      <c r="O24" s="30">
        <v>35</v>
      </c>
      <c r="P24" s="12">
        <v>1</v>
      </c>
      <c r="Q24" s="97">
        <v>0</v>
      </c>
      <c r="R24" s="33">
        <v>0</v>
      </c>
      <c r="S24"/>
      <c r="T24" s="16"/>
      <c r="U24" s="16">
        <v>24</v>
      </c>
      <c r="V24" s="16">
        <v>0</v>
      </c>
      <c r="W24" s="16">
        <f>35-11</f>
        <v>24</v>
      </c>
      <c r="X24" s="1">
        <v>0</v>
      </c>
      <c r="Y24" s="3">
        <f t="shared" si="8"/>
        <v>24</v>
      </c>
    </row>
    <row r="25" spans="1:25" ht="12.75" customHeight="1">
      <c r="A25" s="20" t="s">
        <v>158</v>
      </c>
      <c r="B25" s="30">
        <f t="shared" si="9"/>
        <v>0</v>
      </c>
      <c r="C25" s="16">
        <v>0</v>
      </c>
      <c r="D25" s="81">
        <f t="shared" si="7"/>
        <v>0</v>
      </c>
      <c r="E25" s="16">
        <v>0</v>
      </c>
      <c r="F25" s="33">
        <v>0</v>
      </c>
      <c r="G25" s="84">
        <f t="shared" si="3"/>
        <v>0</v>
      </c>
      <c r="H25" s="10">
        <f t="shared" si="4"/>
        <v>0</v>
      </c>
      <c r="I25" s="30">
        <v>0</v>
      </c>
      <c r="J25" s="30">
        <v>0</v>
      </c>
      <c r="K25" s="33">
        <v>0</v>
      </c>
      <c r="L25" s="88">
        <f t="shared" si="5"/>
        <v>0</v>
      </c>
      <c r="M25" s="10">
        <f t="shared" si="6"/>
        <v>0</v>
      </c>
      <c r="N25" s="30">
        <v>0</v>
      </c>
      <c r="O25" s="30">
        <v>0</v>
      </c>
      <c r="P25" s="12">
        <v>0</v>
      </c>
      <c r="Q25" s="97">
        <v>0</v>
      </c>
      <c r="R25" s="33">
        <v>0</v>
      </c>
      <c r="S25"/>
      <c r="T25" s="16"/>
      <c r="U25" s="16">
        <v>0</v>
      </c>
      <c r="V25" s="16">
        <v>0</v>
      </c>
      <c r="W25" s="16">
        <v>0</v>
      </c>
      <c r="X25" s="1">
        <v>0</v>
      </c>
      <c r="Y25" s="3">
        <f t="shared" si="8"/>
        <v>0</v>
      </c>
    </row>
    <row r="26" spans="1:31" ht="4.5" customHeight="1">
      <c r="A26" s="24"/>
      <c r="B26" s="30"/>
      <c r="C26" s="15"/>
      <c r="D26" s="81"/>
      <c r="E26" s="16"/>
      <c r="F26" s="33"/>
      <c r="G26" s="85"/>
      <c r="H26" s="10"/>
      <c r="I26" s="30"/>
      <c r="J26" s="30"/>
      <c r="K26" s="33"/>
      <c r="L26" s="89"/>
      <c r="M26" s="10"/>
      <c r="N26" s="30"/>
      <c r="O26" s="30"/>
      <c r="P26" s="12"/>
      <c r="Q26" s="97"/>
      <c r="R26" s="33"/>
      <c r="S26"/>
      <c r="T26" s="16"/>
      <c r="U26" s="16"/>
      <c r="V26" s="16"/>
      <c r="W26" s="16"/>
      <c r="Y26" s="1"/>
      <c r="AD26" s="4"/>
      <c r="AE26" s="4"/>
    </row>
    <row r="27" spans="1:31" s="4" customFormat="1" ht="12.75" customHeight="1">
      <c r="A27" s="23" t="s">
        <v>187</v>
      </c>
      <c r="B27" s="29">
        <f>SUM(B29:B35)</f>
        <v>0</v>
      </c>
      <c r="C27" s="96">
        <f aca="true" t="shared" si="10" ref="C27:R27">SUM(C29:C35)</f>
        <v>369</v>
      </c>
      <c r="D27" s="96">
        <f t="shared" si="10"/>
        <v>6</v>
      </c>
      <c r="E27" s="15">
        <f t="shared" si="10"/>
        <v>375</v>
      </c>
      <c r="F27" s="32">
        <f t="shared" si="10"/>
        <v>3</v>
      </c>
      <c r="G27" s="29">
        <f t="shared" si="10"/>
        <v>0</v>
      </c>
      <c r="H27" s="15">
        <f t="shared" si="10"/>
        <v>0</v>
      </c>
      <c r="I27" s="29">
        <f t="shared" si="10"/>
        <v>0</v>
      </c>
      <c r="J27" s="29">
        <f t="shared" si="10"/>
        <v>0</v>
      </c>
      <c r="K27" s="32">
        <f t="shared" si="10"/>
        <v>0</v>
      </c>
      <c r="L27" s="96">
        <f t="shared" si="10"/>
        <v>0</v>
      </c>
      <c r="M27" s="15">
        <f t="shared" si="10"/>
        <v>369</v>
      </c>
      <c r="N27" s="29">
        <f t="shared" si="10"/>
        <v>0</v>
      </c>
      <c r="O27" s="29">
        <f t="shared" si="10"/>
        <v>369</v>
      </c>
      <c r="P27" s="11">
        <f t="shared" si="10"/>
        <v>2</v>
      </c>
      <c r="Q27" s="96">
        <f t="shared" si="10"/>
        <v>6</v>
      </c>
      <c r="R27" s="32">
        <f t="shared" si="10"/>
        <v>1</v>
      </c>
      <c r="S27"/>
      <c r="T27" s="15"/>
      <c r="U27" s="15">
        <v>375</v>
      </c>
      <c r="V27" s="15">
        <v>0</v>
      </c>
      <c r="W27" s="15">
        <f>SUM(W29:W35)</f>
        <v>369</v>
      </c>
      <c r="X27" s="1">
        <v>6</v>
      </c>
      <c r="Y27" s="3">
        <f>SUM(Y29:Y35)</f>
        <v>369</v>
      </c>
      <c r="Z27" s="1"/>
      <c r="AA27" s="1"/>
      <c r="AB27" s="1"/>
      <c r="AC27" s="1"/>
      <c r="AD27" s="1"/>
      <c r="AE27" s="1"/>
    </row>
    <row r="28" spans="1:25" ht="4.5" customHeight="1">
      <c r="A28" s="24"/>
      <c r="B28" s="30"/>
      <c r="C28" s="15"/>
      <c r="D28" s="29"/>
      <c r="E28" s="15"/>
      <c r="F28" s="32"/>
      <c r="G28" s="29"/>
      <c r="H28" s="15"/>
      <c r="I28" s="29"/>
      <c r="J28" s="29"/>
      <c r="K28" s="32"/>
      <c r="L28" s="96"/>
      <c r="M28" s="15"/>
      <c r="N28" s="29"/>
      <c r="O28" s="29"/>
      <c r="P28" s="11"/>
      <c r="Q28" s="96"/>
      <c r="R28" s="32"/>
      <c r="S28"/>
      <c r="T28" s="16"/>
      <c r="U28" s="16"/>
      <c r="V28" s="16"/>
      <c r="W28" s="16"/>
      <c r="Y28" s="1"/>
    </row>
    <row r="29" spans="1:25" ht="12.75" customHeight="1">
      <c r="A29" s="20" t="s">
        <v>39</v>
      </c>
      <c r="B29" s="30">
        <f t="shared" si="9"/>
        <v>0</v>
      </c>
      <c r="C29" s="16">
        <v>0</v>
      </c>
      <c r="D29" s="81">
        <f t="shared" si="7"/>
        <v>0</v>
      </c>
      <c r="E29" s="16">
        <v>0</v>
      </c>
      <c r="F29" s="33">
        <v>0</v>
      </c>
      <c r="G29" s="84">
        <f t="shared" si="3"/>
        <v>0</v>
      </c>
      <c r="H29" s="10">
        <f aca="true" t="shared" si="11" ref="H29:H35">V29-I29</f>
        <v>0</v>
      </c>
      <c r="I29" s="30">
        <v>0</v>
      </c>
      <c r="J29" s="30">
        <v>0</v>
      </c>
      <c r="K29" s="33">
        <v>0</v>
      </c>
      <c r="L29" s="88">
        <f aca="true" t="shared" si="12" ref="L29:L35">O29-W29</f>
        <v>0</v>
      </c>
      <c r="M29" s="10">
        <f aca="true" t="shared" si="13" ref="M29:M35">W29-N29</f>
        <v>0</v>
      </c>
      <c r="N29" s="30">
        <v>0</v>
      </c>
      <c r="O29" s="30">
        <v>0</v>
      </c>
      <c r="P29" s="12">
        <v>0</v>
      </c>
      <c r="Q29" s="97">
        <v>0</v>
      </c>
      <c r="R29" s="33">
        <v>0</v>
      </c>
      <c r="S29"/>
      <c r="T29" s="16"/>
      <c r="U29" s="16">
        <v>0</v>
      </c>
      <c r="V29" s="16">
        <v>0</v>
      </c>
      <c r="W29" s="16">
        <v>0</v>
      </c>
      <c r="X29" s="1">
        <v>0</v>
      </c>
      <c r="Y29" s="3">
        <f aca="true" t="shared" si="14" ref="Y29:Y35">U29-D29</f>
        <v>0</v>
      </c>
    </row>
    <row r="30" spans="1:31" ht="12.75" customHeight="1">
      <c r="A30" s="20" t="s">
        <v>68</v>
      </c>
      <c r="B30" s="30">
        <f t="shared" si="9"/>
        <v>0</v>
      </c>
      <c r="C30" s="16">
        <v>0</v>
      </c>
      <c r="D30" s="81">
        <f aca="true" t="shared" si="15" ref="D30:D35">I30+N30+Q30</f>
        <v>0</v>
      </c>
      <c r="E30" s="16">
        <v>0</v>
      </c>
      <c r="F30" s="33">
        <v>0</v>
      </c>
      <c r="G30" s="84">
        <f aca="true" t="shared" si="16" ref="G30:G35">J30-V30</f>
        <v>0</v>
      </c>
      <c r="H30" s="10">
        <f t="shared" si="11"/>
        <v>0</v>
      </c>
      <c r="I30" s="30">
        <v>0</v>
      </c>
      <c r="J30" s="30">
        <v>0</v>
      </c>
      <c r="K30" s="33">
        <v>0</v>
      </c>
      <c r="L30" s="88">
        <f t="shared" si="12"/>
        <v>0</v>
      </c>
      <c r="M30" s="10">
        <f t="shared" si="13"/>
        <v>0</v>
      </c>
      <c r="N30" s="30">
        <v>0</v>
      </c>
      <c r="O30" s="30">
        <v>0</v>
      </c>
      <c r="P30" s="12">
        <v>0</v>
      </c>
      <c r="Q30" s="97">
        <v>0</v>
      </c>
      <c r="R30" s="33">
        <v>0</v>
      </c>
      <c r="S30"/>
      <c r="T30" s="16"/>
      <c r="U30" s="16">
        <v>0</v>
      </c>
      <c r="V30" s="16">
        <v>0</v>
      </c>
      <c r="W30" s="16">
        <v>0</v>
      </c>
      <c r="X30" s="1">
        <v>0</v>
      </c>
      <c r="Y30" s="3">
        <f t="shared" si="14"/>
        <v>0</v>
      </c>
      <c r="AD30" s="8"/>
      <c r="AE30" s="8"/>
    </row>
    <row r="31" spans="1:29" s="8" customFormat="1" ht="12.75" customHeight="1">
      <c r="A31" s="20" t="s">
        <v>86</v>
      </c>
      <c r="B31" s="30">
        <f t="shared" si="9"/>
        <v>0</v>
      </c>
      <c r="C31" s="16">
        <v>0</v>
      </c>
      <c r="D31" s="81">
        <f t="shared" si="15"/>
        <v>0</v>
      </c>
      <c r="E31" s="16">
        <v>0</v>
      </c>
      <c r="F31" s="33">
        <v>0</v>
      </c>
      <c r="G31" s="84">
        <f t="shared" si="16"/>
        <v>0</v>
      </c>
      <c r="H31" s="10">
        <f t="shared" si="11"/>
        <v>0</v>
      </c>
      <c r="I31" s="30">
        <v>0</v>
      </c>
      <c r="J31" s="30">
        <v>0</v>
      </c>
      <c r="K31" s="33">
        <v>0</v>
      </c>
      <c r="L31" s="88">
        <f t="shared" si="12"/>
        <v>0</v>
      </c>
      <c r="M31" s="10">
        <f t="shared" si="13"/>
        <v>0</v>
      </c>
      <c r="N31" s="30">
        <v>0</v>
      </c>
      <c r="O31" s="30">
        <v>0</v>
      </c>
      <c r="P31" s="12">
        <v>0</v>
      </c>
      <c r="Q31" s="97">
        <v>0</v>
      </c>
      <c r="R31" s="33">
        <v>0</v>
      </c>
      <c r="S31"/>
      <c r="T31" s="16"/>
      <c r="U31" s="16">
        <v>0</v>
      </c>
      <c r="V31" s="16">
        <v>0</v>
      </c>
      <c r="W31" s="16">
        <v>0</v>
      </c>
      <c r="X31" s="1">
        <v>0</v>
      </c>
      <c r="Y31" s="3">
        <f t="shared" si="14"/>
        <v>0</v>
      </c>
      <c r="Z31" s="1"/>
      <c r="AA31" s="1"/>
      <c r="AB31" s="1"/>
      <c r="AC31" s="1"/>
    </row>
    <row r="32" spans="1:31" s="8" customFormat="1" ht="12.75" customHeight="1">
      <c r="A32" s="20" t="s">
        <v>132</v>
      </c>
      <c r="B32" s="30">
        <f>E32-U32</f>
        <v>0</v>
      </c>
      <c r="C32" s="16">
        <v>0</v>
      </c>
      <c r="D32" s="81">
        <f t="shared" si="15"/>
        <v>0</v>
      </c>
      <c r="E32" s="16">
        <v>0</v>
      </c>
      <c r="F32" s="33">
        <v>0</v>
      </c>
      <c r="G32" s="84">
        <f t="shared" si="16"/>
        <v>0</v>
      </c>
      <c r="H32" s="10">
        <f t="shared" si="11"/>
        <v>0</v>
      </c>
      <c r="I32" s="30">
        <v>0</v>
      </c>
      <c r="J32" s="30">
        <v>0</v>
      </c>
      <c r="K32" s="33">
        <v>0</v>
      </c>
      <c r="L32" s="88">
        <f t="shared" si="12"/>
        <v>0</v>
      </c>
      <c r="M32" s="10">
        <f t="shared" si="13"/>
        <v>0</v>
      </c>
      <c r="N32" s="30">
        <v>0</v>
      </c>
      <c r="O32" s="30">
        <v>0</v>
      </c>
      <c r="P32" s="12">
        <v>0</v>
      </c>
      <c r="Q32" s="97">
        <v>0</v>
      </c>
      <c r="R32" s="33">
        <v>0</v>
      </c>
      <c r="S32"/>
      <c r="T32" s="16"/>
      <c r="U32" s="16">
        <v>0</v>
      </c>
      <c r="V32" s="16">
        <v>0</v>
      </c>
      <c r="W32" s="16">
        <v>0</v>
      </c>
      <c r="X32" s="1">
        <v>0</v>
      </c>
      <c r="Y32" s="3">
        <f t="shared" si="14"/>
        <v>0</v>
      </c>
      <c r="Z32" s="1"/>
      <c r="AA32" s="1"/>
      <c r="AB32" s="1"/>
      <c r="AC32" s="1"/>
      <c r="AD32" s="1"/>
      <c r="AE32" s="1"/>
    </row>
    <row r="33" spans="1:31" ht="12.75" customHeight="1">
      <c r="A33" s="20" t="s">
        <v>154</v>
      </c>
      <c r="B33" s="30">
        <f>E33-U33</f>
        <v>0</v>
      </c>
      <c r="C33" s="16">
        <v>0</v>
      </c>
      <c r="D33" s="81">
        <f t="shared" si="15"/>
        <v>0</v>
      </c>
      <c r="E33" s="16">
        <v>0</v>
      </c>
      <c r="F33" s="33">
        <v>0</v>
      </c>
      <c r="G33" s="84">
        <f t="shared" si="16"/>
        <v>0</v>
      </c>
      <c r="H33" s="10">
        <f t="shared" si="11"/>
        <v>0</v>
      </c>
      <c r="I33" s="30">
        <v>0</v>
      </c>
      <c r="J33" s="30">
        <v>0</v>
      </c>
      <c r="K33" s="33">
        <v>0</v>
      </c>
      <c r="L33" s="88">
        <f t="shared" si="12"/>
        <v>0</v>
      </c>
      <c r="M33" s="10">
        <f t="shared" si="13"/>
        <v>0</v>
      </c>
      <c r="N33" s="30">
        <v>0</v>
      </c>
      <c r="O33" s="30">
        <v>0</v>
      </c>
      <c r="P33" s="12">
        <v>0</v>
      </c>
      <c r="Q33" s="97">
        <v>0</v>
      </c>
      <c r="R33" s="33">
        <v>0</v>
      </c>
      <c r="S33"/>
      <c r="T33" s="16"/>
      <c r="U33" s="16">
        <v>0</v>
      </c>
      <c r="V33" s="16">
        <v>0</v>
      </c>
      <c r="W33" s="16">
        <v>0</v>
      </c>
      <c r="X33" s="1">
        <v>0</v>
      </c>
      <c r="Y33" s="3">
        <f t="shared" si="14"/>
        <v>0</v>
      </c>
      <c r="AD33" s="4"/>
      <c r="AE33" s="4"/>
    </row>
    <row r="34" spans="1:29" ht="12.75" customHeight="1">
      <c r="A34" s="20" t="s">
        <v>165</v>
      </c>
      <c r="B34" s="30">
        <f>E34-U34</f>
        <v>0</v>
      </c>
      <c r="C34" s="16">
        <v>0</v>
      </c>
      <c r="D34" s="81">
        <f t="shared" si="15"/>
        <v>0</v>
      </c>
      <c r="E34" s="16">
        <v>0</v>
      </c>
      <c r="F34" s="33">
        <v>0</v>
      </c>
      <c r="G34" s="84">
        <f t="shared" si="16"/>
        <v>0</v>
      </c>
      <c r="H34" s="10">
        <f t="shared" si="11"/>
        <v>0</v>
      </c>
      <c r="I34" s="30">
        <v>0</v>
      </c>
      <c r="J34" s="30">
        <v>0</v>
      </c>
      <c r="K34" s="33">
        <v>0</v>
      </c>
      <c r="L34" s="88">
        <f t="shared" si="12"/>
        <v>0</v>
      </c>
      <c r="M34" s="10">
        <f t="shared" si="13"/>
        <v>0</v>
      </c>
      <c r="N34" s="30">
        <v>0</v>
      </c>
      <c r="O34" s="30">
        <v>0</v>
      </c>
      <c r="P34" s="12">
        <v>0</v>
      </c>
      <c r="Q34" s="97">
        <v>0</v>
      </c>
      <c r="R34" s="33">
        <v>0</v>
      </c>
      <c r="S34"/>
      <c r="T34" s="16"/>
      <c r="U34" s="16">
        <v>0</v>
      </c>
      <c r="V34" s="16">
        <v>0</v>
      </c>
      <c r="W34" s="16">
        <v>0</v>
      </c>
      <c r="X34" s="4">
        <v>0</v>
      </c>
      <c r="Y34" s="3">
        <f t="shared" si="14"/>
        <v>0</v>
      </c>
      <c r="Z34" s="4"/>
      <c r="AA34" s="4"/>
      <c r="AB34" s="4"/>
      <c r="AC34" s="4"/>
    </row>
    <row r="35" spans="1:29" ht="12.75" customHeight="1">
      <c r="A35" s="20" t="s">
        <v>175</v>
      </c>
      <c r="B35" s="30">
        <f>E35-U35</f>
        <v>0</v>
      </c>
      <c r="C35" s="16">
        <v>369</v>
      </c>
      <c r="D35" s="81">
        <f t="shared" si="15"/>
        <v>6</v>
      </c>
      <c r="E35" s="16">
        <v>375</v>
      </c>
      <c r="F35" s="33">
        <v>3</v>
      </c>
      <c r="G35" s="84">
        <f t="shared" si="16"/>
        <v>0</v>
      </c>
      <c r="H35" s="10">
        <f t="shared" si="11"/>
        <v>0</v>
      </c>
      <c r="I35" s="30">
        <v>0</v>
      </c>
      <c r="J35" s="30">
        <v>0</v>
      </c>
      <c r="K35" s="33">
        <v>0</v>
      </c>
      <c r="L35" s="88">
        <f t="shared" si="12"/>
        <v>0</v>
      </c>
      <c r="M35" s="10">
        <f t="shared" si="13"/>
        <v>369</v>
      </c>
      <c r="N35" s="30">
        <v>0</v>
      </c>
      <c r="O35" s="30">
        <v>369</v>
      </c>
      <c r="P35" s="12">
        <v>2</v>
      </c>
      <c r="Q35" s="97">
        <v>6</v>
      </c>
      <c r="R35" s="33">
        <v>1</v>
      </c>
      <c r="S35"/>
      <c r="T35" s="16"/>
      <c r="U35" s="16">
        <v>375</v>
      </c>
      <c r="V35" s="16">
        <v>0</v>
      </c>
      <c r="W35" s="16">
        <f>55+314</f>
        <v>369</v>
      </c>
      <c r="X35" s="9">
        <v>6</v>
      </c>
      <c r="Y35" s="3">
        <f t="shared" si="14"/>
        <v>369</v>
      </c>
      <c r="Z35" s="9"/>
      <c r="AA35" s="9"/>
      <c r="AB35" s="9"/>
      <c r="AC35" s="9"/>
    </row>
    <row r="36" spans="1:25" ht="4.5" customHeight="1">
      <c r="A36" s="24"/>
      <c r="B36" s="30"/>
      <c r="C36" s="15"/>
      <c r="D36" s="81"/>
      <c r="E36" s="16"/>
      <c r="F36" s="33"/>
      <c r="G36" s="85"/>
      <c r="H36" s="10"/>
      <c r="I36" s="30"/>
      <c r="J36" s="30"/>
      <c r="K36" s="33"/>
      <c r="L36" s="89"/>
      <c r="M36"/>
      <c r="N36" s="30"/>
      <c r="O36" s="30"/>
      <c r="P36" s="12"/>
      <c r="Q36" s="97"/>
      <c r="R36" s="33"/>
      <c r="S36"/>
      <c r="T36" s="16"/>
      <c r="U36" s="16"/>
      <c r="V36" s="16"/>
      <c r="W36" s="16"/>
      <c r="Y36" s="1"/>
    </row>
    <row r="37" spans="1:31" s="4" customFormat="1" ht="12.75" customHeight="1">
      <c r="A37" s="23" t="s">
        <v>188</v>
      </c>
      <c r="B37" s="29">
        <f>SUM(B39:B46)</f>
        <v>192</v>
      </c>
      <c r="C37" s="15">
        <f aca="true" t="shared" si="17" ref="C37:R37">SUM(C39:C46)</f>
        <v>435</v>
      </c>
      <c r="D37" s="29">
        <f t="shared" si="17"/>
        <v>11</v>
      </c>
      <c r="E37" s="15">
        <f t="shared" si="17"/>
        <v>638</v>
      </c>
      <c r="F37" s="32">
        <f t="shared" si="17"/>
        <v>12</v>
      </c>
      <c r="G37" s="29">
        <f t="shared" si="17"/>
        <v>3</v>
      </c>
      <c r="H37" s="15">
        <f t="shared" si="17"/>
        <v>21</v>
      </c>
      <c r="I37" s="29">
        <f t="shared" si="17"/>
        <v>8</v>
      </c>
      <c r="J37" s="29">
        <f t="shared" si="17"/>
        <v>32</v>
      </c>
      <c r="K37" s="32">
        <f t="shared" si="17"/>
        <v>1</v>
      </c>
      <c r="L37" s="96">
        <f t="shared" si="17"/>
        <v>189</v>
      </c>
      <c r="M37" s="15">
        <f t="shared" si="17"/>
        <v>414</v>
      </c>
      <c r="N37" s="29">
        <f t="shared" si="17"/>
        <v>0</v>
      </c>
      <c r="O37" s="29">
        <f t="shared" si="17"/>
        <v>603</v>
      </c>
      <c r="P37" s="11">
        <f t="shared" si="17"/>
        <v>10</v>
      </c>
      <c r="Q37" s="96">
        <f t="shared" si="17"/>
        <v>3</v>
      </c>
      <c r="R37" s="32">
        <f t="shared" si="17"/>
        <v>1</v>
      </c>
      <c r="S37"/>
      <c r="T37" s="15"/>
      <c r="U37" s="15">
        <v>446</v>
      </c>
      <c r="V37" s="15">
        <f>SUM(V39:V46)</f>
        <v>29</v>
      </c>
      <c r="W37" s="15">
        <f>SUM(W39:W46)</f>
        <v>414</v>
      </c>
      <c r="X37" s="1">
        <v>3</v>
      </c>
      <c r="Y37" s="3">
        <f>SUM(Y39:Y46)</f>
        <v>435</v>
      </c>
      <c r="Z37" s="1"/>
      <c r="AA37" s="1"/>
      <c r="AB37" s="1"/>
      <c r="AC37" s="1"/>
      <c r="AD37" s="1"/>
      <c r="AE37" s="1"/>
    </row>
    <row r="38" spans="1:25" ht="4.5" customHeight="1">
      <c r="A38" s="24"/>
      <c r="B38" s="30"/>
      <c r="C38" s="16"/>
      <c r="D38" s="81"/>
      <c r="E38" s="16"/>
      <c r="F38" s="33"/>
      <c r="G38" s="85"/>
      <c r="H38" s="10"/>
      <c r="I38" s="30"/>
      <c r="J38" s="30"/>
      <c r="K38" s="33"/>
      <c r="L38" s="89"/>
      <c r="M38"/>
      <c r="N38" s="30"/>
      <c r="O38" s="30"/>
      <c r="P38" s="12"/>
      <c r="Q38" s="97"/>
      <c r="R38" s="33"/>
      <c r="S38"/>
      <c r="T38" s="16"/>
      <c r="U38" s="16"/>
      <c r="V38" s="16"/>
      <c r="W38" s="16"/>
      <c r="Y38" s="1"/>
    </row>
    <row r="39" spans="1:31" ht="12.75" customHeight="1">
      <c r="A39" s="20" t="s">
        <v>51</v>
      </c>
      <c r="B39" s="30">
        <f>E39-U39</f>
        <v>0</v>
      </c>
      <c r="C39" s="16">
        <v>0</v>
      </c>
      <c r="D39" s="30">
        <f>G39-W39</f>
        <v>0</v>
      </c>
      <c r="E39" s="30">
        <f>H39-X39</f>
        <v>0</v>
      </c>
      <c r="F39" s="33">
        <f>I39-Y39</f>
        <v>0</v>
      </c>
      <c r="G39" s="84">
        <f aca="true" t="shared" si="18" ref="G39:G46">J39-V39</f>
        <v>0</v>
      </c>
      <c r="H39" s="10">
        <f aca="true" t="shared" si="19" ref="H39:H44">V39-I39</f>
        <v>0</v>
      </c>
      <c r="I39" s="30">
        <f>L39-AB39</f>
        <v>0</v>
      </c>
      <c r="J39" s="30">
        <f>M39-AC39</f>
        <v>0</v>
      </c>
      <c r="K39" s="33">
        <f>N39-AD39</f>
        <v>0</v>
      </c>
      <c r="L39" s="88">
        <f aca="true" t="shared" si="20" ref="L39:L44">O39-W39</f>
        <v>0</v>
      </c>
      <c r="M39" s="10">
        <f aca="true" t="shared" si="21" ref="M39:M44">W39-N39</f>
        <v>0</v>
      </c>
      <c r="N39" s="30">
        <f>Q39-AG39</f>
        <v>0</v>
      </c>
      <c r="O39" s="30">
        <f>R39-AH39</f>
        <v>0</v>
      </c>
      <c r="P39" s="12">
        <f>S39-AI39</f>
        <v>0</v>
      </c>
      <c r="Q39" s="30">
        <f>T39-AJ39</f>
        <v>0</v>
      </c>
      <c r="R39" s="33">
        <f>U39-AK39</f>
        <v>0</v>
      </c>
      <c r="S39"/>
      <c r="T39" s="16"/>
      <c r="U39" s="16"/>
      <c r="V39" s="16"/>
      <c r="W39" s="16"/>
      <c r="X39" s="4">
        <v>0</v>
      </c>
      <c r="Y39" s="3">
        <f>U39-D39</f>
        <v>0</v>
      </c>
      <c r="Z39" s="4"/>
      <c r="AA39" s="4"/>
      <c r="AB39" s="4"/>
      <c r="AC39" s="4"/>
      <c r="AD39" s="4"/>
      <c r="AE39" s="4"/>
    </row>
    <row r="40" spans="1:29" ht="12.75" customHeight="1">
      <c r="A40" s="20" t="s">
        <v>65</v>
      </c>
      <c r="B40" s="30">
        <f>E40-U40</f>
        <v>60</v>
      </c>
      <c r="C40" s="16">
        <v>309</v>
      </c>
      <c r="D40" s="81">
        <f aca="true" t="shared" si="22" ref="D40:D46">I40+N40+Q40</f>
        <v>8</v>
      </c>
      <c r="E40" s="16">
        <v>377</v>
      </c>
      <c r="F40" s="33">
        <v>6</v>
      </c>
      <c r="G40" s="84">
        <f t="shared" si="18"/>
        <v>3</v>
      </c>
      <c r="H40" s="91">
        <f t="shared" si="19"/>
        <v>21</v>
      </c>
      <c r="I40" s="30">
        <v>8</v>
      </c>
      <c r="J40" s="30">
        <v>32</v>
      </c>
      <c r="K40" s="33">
        <v>1</v>
      </c>
      <c r="L40" s="88">
        <f t="shared" si="20"/>
        <v>57</v>
      </c>
      <c r="M40" s="91">
        <f t="shared" si="21"/>
        <v>288</v>
      </c>
      <c r="N40" s="30">
        <v>0</v>
      </c>
      <c r="O40" s="30">
        <v>345</v>
      </c>
      <c r="P40" s="12">
        <v>5</v>
      </c>
      <c r="Q40" s="97">
        <v>0</v>
      </c>
      <c r="R40" s="33">
        <v>0</v>
      </c>
      <c r="S40"/>
      <c r="T40" s="16"/>
      <c r="U40" s="16">
        <v>317</v>
      </c>
      <c r="V40" s="16">
        <f>32-3</f>
        <v>29</v>
      </c>
      <c r="W40" s="16">
        <f>22-5+16-7+20+163-15+124-30</f>
        <v>288</v>
      </c>
      <c r="X40" s="8">
        <v>0</v>
      </c>
      <c r="Y40" s="3">
        <f>U40-D40</f>
        <v>309</v>
      </c>
      <c r="Z40" s="8"/>
      <c r="AA40" s="8"/>
      <c r="AB40" s="8"/>
      <c r="AC40" s="8"/>
    </row>
    <row r="41" spans="1:25" ht="12.75" customHeight="1">
      <c r="A41" s="20" t="s">
        <v>97</v>
      </c>
      <c r="B41" s="30">
        <f>E41-U41</f>
        <v>39</v>
      </c>
      <c r="C41" s="16">
        <v>62</v>
      </c>
      <c r="D41" s="81">
        <f t="shared" si="22"/>
        <v>3</v>
      </c>
      <c r="E41" s="16">
        <v>104</v>
      </c>
      <c r="F41" s="33">
        <v>3</v>
      </c>
      <c r="G41" s="84">
        <f t="shared" si="18"/>
        <v>0</v>
      </c>
      <c r="H41" s="91">
        <f t="shared" si="19"/>
        <v>0</v>
      </c>
      <c r="I41" s="30">
        <v>0</v>
      </c>
      <c r="J41" s="30">
        <v>0</v>
      </c>
      <c r="K41" s="33">
        <v>0</v>
      </c>
      <c r="L41" s="88">
        <f t="shared" si="20"/>
        <v>39</v>
      </c>
      <c r="M41" s="91">
        <f t="shared" si="21"/>
        <v>62</v>
      </c>
      <c r="N41" s="30">
        <v>0</v>
      </c>
      <c r="O41" s="30">
        <v>101</v>
      </c>
      <c r="P41" s="12">
        <v>2</v>
      </c>
      <c r="Q41" s="97">
        <v>3</v>
      </c>
      <c r="R41" s="33">
        <v>1</v>
      </c>
      <c r="S41"/>
      <c r="T41" s="16"/>
      <c r="U41" s="16">
        <v>65</v>
      </c>
      <c r="V41" s="16">
        <v>0</v>
      </c>
      <c r="W41" s="16">
        <f>71+30-23-16</f>
        <v>62</v>
      </c>
      <c r="X41" s="1">
        <v>3</v>
      </c>
      <c r="Y41" s="3">
        <f>U41-D41</f>
        <v>62</v>
      </c>
    </row>
    <row r="42" spans="1:25" ht="4.5" customHeight="1">
      <c r="A42" s="25"/>
      <c r="B42" s="31"/>
      <c r="C42" s="17"/>
      <c r="D42" s="82"/>
      <c r="E42" s="17"/>
      <c r="F42" s="34"/>
      <c r="G42" s="99"/>
      <c r="H42" s="90"/>
      <c r="I42" s="31"/>
      <c r="J42" s="31"/>
      <c r="K42" s="34"/>
      <c r="L42" s="95"/>
      <c r="M42" s="90"/>
      <c r="N42" s="31"/>
      <c r="O42" s="31"/>
      <c r="P42" s="18"/>
      <c r="Q42" s="98"/>
      <c r="R42" s="34"/>
      <c r="S42"/>
      <c r="T42" s="16"/>
      <c r="U42" s="16"/>
      <c r="V42" s="16"/>
      <c r="W42" s="16"/>
      <c r="Y42" s="1"/>
    </row>
    <row r="43" spans="1:25" ht="4.5" customHeight="1">
      <c r="A43" s="20"/>
      <c r="B43" s="30"/>
      <c r="C43" s="16"/>
      <c r="D43" s="81"/>
      <c r="E43" s="16"/>
      <c r="F43" s="33"/>
      <c r="G43" s="84"/>
      <c r="H43" s="91"/>
      <c r="I43" s="30"/>
      <c r="J43" s="30"/>
      <c r="K43" s="33"/>
      <c r="L43" s="88"/>
      <c r="M43" s="91"/>
      <c r="N43" s="30"/>
      <c r="O43" s="30"/>
      <c r="P43" s="12"/>
      <c r="Q43" s="97"/>
      <c r="R43" s="33"/>
      <c r="S43"/>
      <c r="T43" s="16"/>
      <c r="U43" s="16"/>
      <c r="V43" s="16"/>
      <c r="W43" s="16"/>
      <c r="Y43" s="1"/>
    </row>
    <row r="44" spans="1:25" ht="12.75" customHeight="1">
      <c r="A44" s="20" t="s">
        <v>141</v>
      </c>
      <c r="B44" s="30">
        <f>E44-U44</f>
        <v>0</v>
      </c>
      <c r="C44" s="16">
        <v>0</v>
      </c>
      <c r="D44" s="81">
        <f t="shared" si="22"/>
        <v>0</v>
      </c>
      <c r="E44" s="16">
        <v>0</v>
      </c>
      <c r="F44" s="33">
        <v>0</v>
      </c>
      <c r="G44" s="84">
        <f t="shared" si="18"/>
        <v>0</v>
      </c>
      <c r="H44" s="91">
        <f t="shared" si="19"/>
        <v>0</v>
      </c>
      <c r="I44" s="30">
        <v>0</v>
      </c>
      <c r="J44" s="30">
        <v>0</v>
      </c>
      <c r="K44" s="33">
        <v>0</v>
      </c>
      <c r="L44" s="88">
        <f t="shared" si="20"/>
        <v>0</v>
      </c>
      <c r="M44" s="91">
        <f t="shared" si="21"/>
        <v>0</v>
      </c>
      <c r="N44" s="30">
        <v>0</v>
      </c>
      <c r="O44" s="30">
        <v>0</v>
      </c>
      <c r="P44" s="12">
        <v>0</v>
      </c>
      <c r="Q44" s="97">
        <v>0</v>
      </c>
      <c r="R44" s="33">
        <v>0</v>
      </c>
      <c r="S44"/>
      <c r="T44" s="16"/>
      <c r="U44" s="16">
        <v>0</v>
      </c>
      <c r="V44" s="16">
        <v>0</v>
      </c>
      <c r="W44" s="16">
        <v>0</v>
      </c>
      <c r="X44" s="1">
        <v>0</v>
      </c>
      <c r="Y44" s="3">
        <f>U44-D44</f>
        <v>0</v>
      </c>
    </row>
    <row r="45" spans="1:25" ht="12.75" customHeight="1">
      <c r="A45" s="20" t="s">
        <v>171</v>
      </c>
      <c r="B45" s="30">
        <f>E45-U45</f>
        <v>0</v>
      </c>
      <c r="C45" s="16">
        <v>0</v>
      </c>
      <c r="D45" s="81">
        <f t="shared" si="22"/>
        <v>0</v>
      </c>
      <c r="E45" s="16">
        <v>0</v>
      </c>
      <c r="F45" s="33">
        <v>0</v>
      </c>
      <c r="G45" s="84">
        <f t="shared" si="18"/>
        <v>0</v>
      </c>
      <c r="H45" s="10">
        <f>V45-I45</f>
        <v>0</v>
      </c>
      <c r="I45" s="30">
        <v>0</v>
      </c>
      <c r="J45" s="30">
        <v>0</v>
      </c>
      <c r="K45" s="33">
        <v>0</v>
      </c>
      <c r="L45" s="88">
        <f>O45-W45</f>
        <v>0</v>
      </c>
      <c r="M45" s="10">
        <f>W45-N45</f>
        <v>0</v>
      </c>
      <c r="N45" s="30">
        <v>0</v>
      </c>
      <c r="O45" s="30">
        <v>0</v>
      </c>
      <c r="P45" s="12">
        <v>0</v>
      </c>
      <c r="Q45" s="97">
        <v>0</v>
      </c>
      <c r="R45" s="33">
        <v>0</v>
      </c>
      <c r="S45"/>
      <c r="T45" s="16"/>
      <c r="U45" s="16">
        <v>0</v>
      </c>
      <c r="V45" s="16">
        <v>0</v>
      </c>
      <c r="W45" s="16">
        <v>0</v>
      </c>
      <c r="X45" s="1">
        <v>0</v>
      </c>
      <c r="Y45" s="3">
        <f>U45-D45</f>
        <v>0</v>
      </c>
    </row>
    <row r="46" spans="1:25" ht="12.75" customHeight="1">
      <c r="A46" s="20" t="s">
        <v>172</v>
      </c>
      <c r="B46" s="30">
        <f>E46-U46</f>
        <v>93</v>
      </c>
      <c r="C46" s="16">
        <v>64</v>
      </c>
      <c r="D46" s="81">
        <f t="shared" si="22"/>
        <v>0</v>
      </c>
      <c r="E46" s="16">
        <v>157</v>
      </c>
      <c r="F46" s="33">
        <v>3</v>
      </c>
      <c r="G46" s="84">
        <f t="shared" si="18"/>
        <v>0</v>
      </c>
      <c r="H46" s="10">
        <f>V46-I46</f>
        <v>0</v>
      </c>
      <c r="I46" s="30">
        <v>0</v>
      </c>
      <c r="J46" s="30">
        <v>0</v>
      </c>
      <c r="K46" s="33">
        <v>0</v>
      </c>
      <c r="L46" s="88">
        <f>O46-W46</f>
        <v>93</v>
      </c>
      <c r="M46" s="10">
        <f>W46-N46</f>
        <v>64</v>
      </c>
      <c r="N46" s="30">
        <v>0</v>
      </c>
      <c r="O46" s="30">
        <v>157</v>
      </c>
      <c r="P46" s="12">
        <v>3</v>
      </c>
      <c r="Q46" s="97">
        <v>0</v>
      </c>
      <c r="R46" s="33">
        <v>0</v>
      </c>
      <c r="S46"/>
      <c r="T46" s="16"/>
      <c r="U46" s="16">
        <v>64</v>
      </c>
      <c r="V46" s="16">
        <v>0</v>
      </c>
      <c r="W46" s="16">
        <f>53+50+54-39-54</f>
        <v>64</v>
      </c>
      <c r="X46" s="1">
        <v>0</v>
      </c>
      <c r="Y46" s="3">
        <f>U46-D46</f>
        <v>64</v>
      </c>
    </row>
    <row r="47" spans="1:25" ht="4.5" customHeight="1">
      <c r="A47" s="24"/>
      <c r="B47" s="30"/>
      <c r="C47" s="16"/>
      <c r="D47" s="81"/>
      <c r="E47" s="16"/>
      <c r="F47" s="33"/>
      <c r="G47" s="85"/>
      <c r="H47" s="10"/>
      <c r="I47" s="30"/>
      <c r="J47" s="30"/>
      <c r="K47" s="33"/>
      <c r="L47" s="88"/>
      <c r="M47" s="10"/>
      <c r="N47" s="30"/>
      <c r="O47" s="30"/>
      <c r="P47" s="12"/>
      <c r="Q47" s="97"/>
      <c r="R47" s="33"/>
      <c r="S47"/>
      <c r="T47" s="16"/>
      <c r="U47" s="16"/>
      <c r="V47" s="16"/>
      <c r="W47" s="16"/>
      <c r="Y47" s="1"/>
    </row>
    <row r="48" spans="1:31" s="4" customFormat="1" ht="12.75" customHeight="1">
      <c r="A48" s="23" t="s">
        <v>189</v>
      </c>
      <c r="B48" s="29">
        <f>SUM(B50:B54)</f>
        <v>3</v>
      </c>
      <c r="C48" s="15">
        <f aca="true" t="shared" si="23" ref="C48:R48">SUM(C50:C54)</f>
        <v>224</v>
      </c>
      <c r="D48" s="29">
        <f t="shared" si="23"/>
        <v>7</v>
      </c>
      <c r="E48" s="15">
        <f t="shared" si="23"/>
        <v>234</v>
      </c>
      <c r="F48" s="32">
        <f t="shared" si="23"/>
        <v>3</v>
      </c>
      <c r="G48" s="29">
        <f t="shared" si="23"/>
        <v>2</v>
      </c>
      <c r="H48" s="15">
        <f t="shared" si="23"/>
        <v>9</v>
      </c>
      <c r="I48" s="29">
        <f t="shared" si="23"/>
        <v>7</v>
      </c>
      <c r="J48" s="29">
        <f t="shared" si="23"/>
        <v>18</v>
      </c>
      <c r="K48" s="32">
        <f t="shared" si="23"/>
        <v>1</v>
      </c>
      <c r="L48" s="96">
        <f t="shared" si="23"/>
        <v>1</v>
      </c>
      <c r="M48" s="15">
        <f t="shared" si="23"/>
        <v>215</v>
      </c>
      <c r="N48" s="29">
        <f t="shared" si="23"/>
        <v>0</v>
      </c>
      <c r="O48" s="29">
        <f t="shared" si="23"/>
        <v>216</v>
      </c>
      <c r="P48" s="11">
        <f t="shared" si="23"/>
        <v>2</v>
      </c>
      <c r="Q48" s="96">
        <f t="shared" si="23"/>
        <v>0</v>
      </c>
      <c r="R48" s="32">
        <f t="shared" si="23"/>
        <v>0</v>
      </c>
      <c r="S48"/>
      <c r="T48" s="15"/>
      <c r="U48" s="15">
        <v>231</v>
      </c>
      <c r="V48" s="15">
        <f>SUM(V50:V54)</f>
        <v>16</v>
      </c>
      <c r="W48" s="15">
        <f>SUM(W50:W54)</f>
        <v>215</v>
      </c>
      <c r="X48" s="1">
        <v>0</v>
      </c>
      <c r="Y48" s="3">
        <f>SUM(Y50:Y54)</f>
        <v>224</v>
      </c>
      <c r="Z48" s="1"/>
      <c r="AA48" s="1"/>
      <c r="AB48" s="1"/>
      <c r="AC48" s="1"/>
      <c r="AD48" s="1"/>
      <c r="AE48" s="1"/>
    </row>
    <row r="49" spans="1:29" ht="4.5" customHeight="1">
      <c r="A49" s="24"/>
      <c r="B49" s="30"/>
      <c r="C49" s="16"/>
      <c r="D49" s="81"/>
      <c r="E49" s="16"/>
      <c r="F49" s="33"/>
      <c r="G49" s="85"/>
      <c r="H49" s="10"/>
      <c r="I49" s="30"/>
      <c r="J49" s="30"/>
      <c r="K49" s="33"/>
      <c r="L49" s="88"/>
      <c r="M49" s="10"/>
      <c r="N49" s="30"/>
      <c r="O49" s="30"/>
      <c r="P49" s="12"/>
      <c r="Q49" s="97"/>
      <c r="R49" s="33"/>
      <c r="S49"/>
      <c r="T49" s="16"/>
      <c r="U49" s="16"/>
      <c r="V49" s="16"/>
      <c r="W49" s="16"/>
      <c r="X49" s="8"/>
      <c r="Y49" s="8"/>
      <c r="Z49" s="8"/>
      <c r="AA49" s="8"/>
      <c r="AB49" s="8"/>
      <c r="AC49" s="8"/>
    </row>
    <row r="50" spans="1:29" ht="12.75" customHeight="1">
      <c r="A50" s="20" t="s">
        <v>111</v>
      </c>
      <c r="B50" s="30">
        <f>E50-U50</f>
        <v>0</v>
      </c>
      <c r="C50" s="16">
        <v>0</v>
      </c>
      <c r="D50" s="81">
        <f>I50+N50+Q50</f>
        <v>0</v>
      </c>
      <c r="E50" s="16">
        <v>0</v>
      </c>
      <c r="F50" s="33">
        <v>0</v>
      </c>
      <c r="G50" s="84">
        <f>J50-V50</f>
        <v>0</v>
      </c>
      <c r="H50" s="10">
        <f>V50-I50</f>
        <v>0</v>
      </c>
      <c r="I50" s="30">
        <v>0</v>
      </c>
      <c r="J50" s="30">
        <v>0</v>
      </c>
      <c r="K50" s="33">
        <v>0</v>
      </c>
      <c r="L50" s="88">
        <f>O50-W50</f>
        <v>0</v>
      </c>
      <c r="M50" s="10">
        <f>W50-N50</f>
        <v>0</v>
      </c>
      <c r="N50" s="30">
        <v>0</v>
      </c>
      <c r="O50" s="30">
        <v>0</v>
      </c>
      <c r="P50" s="12">
        <v>0</v>
      </c>
      <c r="Q50" s="97">
        <v>0</v>
      </c>
      <c r="R50" s="33">
        <v>0</v>
      </c>
      <c r="S50"/>
      <c r="T50" s="16"/>
      <c r="U50" s="16">
        <v>0</v>
      </c>
      <c r="V50" s="16">
        <v>0</v>
      </c>
      <c r="W50" s="16">
        <v>0</v>
      </c>
      <c r="X50" s="8">
        <v>0</v>
      </c>
      <c r="Y50" s="3">
        <f>U50-D50</f>
        <v>0</v>
      </c>
      <c r="Z50" s="8"/>
      <c r="AA50" s="8"/>
      <c r="AB50" s="8"/>
      <c r="AC50" s="8"/>
    </row>
    <row r="51" spans="1:25" ht="12.75" customHeight="1">
      <c r="A51" s="20" t="s">
        <v>120</v>
      </c>
      <c r="B51" s="30">
        <f>E51-U51</f>
        <v>0</v>
      </c>
      <c r="C51" s="16">
        <v>0</v>
      </c>
      <c r="D51" s="81">
        <f>I51+N51+Q51</f>
        <v>0</v>
      </c>
      <c r="E51" s="16">
        <v>0</v>
      </c>
      <c r="F51" s="33">
        <v>0</v>
      </c>
      <c r="G51" s="84">
        <f>J51-V51</f>
        <v>0</v>
      </c>
      <c r="H51" s="10">
        <f>V51-I51</f>
        <v>0</v>
      </c>
      <c r="I51" s="30">
        <v>0</v>
      </c>
      <c r="J51" s="30">
        <v>0</v>
      </c>
      <c r="K51" s="33">
        <v>0</v>
      </c>
      <c r="L51" s="88">
        <f>O51-W51</f>
        <v>0</v>
      </c>
      <c r="M51" s="10">
        <f>W51-N51</f>
        <v>0</v>
      </c>
      <c r="N51" s="30">
        <v>0</v>
      </c>
      <c r="O51" s="30">
        <v>0</v>
      </c>
      <c r="P51" s="12">
        <v>0</v>
      </c>
      <c r="Q51" s="97">
        <v>0</v>
      </c>
      <c r="R51" s="33">
        <v>0</v>
      </c>
      <c r="S51"/>
      <c r="T51" s="16"/>
      <c r="U51" s="16">
        <v>0</v>
      </c>
      <c r="V51" s="16">
        <v>0</v>
      </c>
      <c r="W51" s="16">
        <v>0</v>
      </c>
      <c r="X51" s="1">
        <v>0</v>
      </c>
      <c r="Y51" s="3">
        <f>U51-D51</f>
        <v>0</v>
      </c>
    </row>
    <row r="52" spans="1:29" ht="12.75" customHeight="1">
      <c r="A52" s="20" t="s">
        <v>124</v>
      </c>
      <c r="B52" s="30">
        <f>E52-U52</f>
        <v>0</v>
      </c>
      <c r="C52" s="16">
        <v>0</v>
      </c>
      <c r="D52" s="81">
        <f>I52+N52+Q52</f>
        <v>0</v>
      </c>
      <c r="E52" s="16">
        <v>0</v>
      </c>
      <c r="F52" s="33">
        <v>0</v>
      </c>
      <c r="G52" s="84">
        <f>J52-V52</f>
        <v>0</v>
      </c>
      <c r="H52" s="10">
        <f>V52-I52</f>
        <v>0</v>
      </c>
      <c r="I52" s="30">
        <v>0</v>
      </c>
      <c r="J52" s="30">
        <v>0</v>
      </c>
      <c r="K52" s="33">
        <v>0</v>
      </c>
      <c r="L52" s="88">
        <f>O52-W52</f>
        <v>0</v>
      </c>
      <c r="M52" s="10">
        <f>W52-N52</f>
        <v>0</v>
      </c>
      <c r="N52" s="30">
        <v>0</v>
      </c>
      <c r="O52" s="30">
        <v>0</v>
      </c>
      <c r="P52" s="12">
        <v>0</v>
      </c>
      <c r="Q52" s="97">
        <v>0</v>
      </c>
      <c r="R52" s="33">
        <v>0</v>
      </c>
      <c r="S52"/>
      <c r="T52" s="16"/>
      <c r="U52" s="16">
        <v>0</v>
      </c>
      <c r="V52" s="16">
        <v>0</v>
      </c>
      <c r="W52" s="16">
        <v>0</v>
      </c>
      <c r="X52">
        <v>0</v>
      </c>
      <c r="Y52" s="3">
        <f>U52-D52</f>
        <v>0</v>
      </c>
      <c r="Z52"/>
      <c r="AA52"/>
      <c r="AB52"/>
      <c r="AC52"/>
    </row>
    <row r="53" spans="1:25" ht="12.75" customHeight="1">
      <c r="A53" s="20" t="s">
        <v>128</v>
      </c>
      <c r="B53" s="30">
        <f>E53-U53</f>
        <v>1</v>
      </c>
      <c r="C53" s="16">
        <v>78</v>
      </c>
      <c r="D53" s="81">
        <f>I53+N53+Q53</f>
        <v>0</v>
      </c>
      <c r="E53" s="16">
        <v>79</v>
      </c>
      <c r="F53" s="33">
        <v>1</v>
      </c>
      <c r="G53" s="84">
        <f>J53-V53</f>
        <v>0</v>
      </c>
      <c r="H53" s="10">
        <f>V53-I53</f>
        <v>0</v>
      </c>
      <c r="I53" s="30">
        <v>0</v>
      </c>
      <c r="J53" s="30">
        <v>0</v>
      </c>
      <c r="K53" s="33">
        <v>0</v>
      </c>
      <c r="L53" s="88">
        <f>O53-W53</f>
        <v>1</v>
      </c>
      <c r="M53" s="10">
        <f>W53-N53</f>
        <v>78</v>
      </c>
      <c r="N53" s="30">
        <v>0</v>
      </c>
      <c r="O53" s="30">
        <v>79</v>
      </c>
      <c r="P53" s="12">
        <v>1</v>
      </c>
      <c r="Q53" s="97">
        <v>0</v>
      </c>
      <c r="R53" s="33">
        <v>0</v>
      </c>
      <c r="S53"/>
      <c r="T53" s="16"/>
      <c r="U53" s="16">
        <v>78</v>
      </c>
      <c r="V53" s="16">
        <v>0</v>
      </c>
      <c r="W53" s="16">
        <f>79-1</f>
        <v>78</v>
      </c>
      <c r="X53" s="1">
        <v>0</v>
      </c>
      <c r="Y53" s="3">
        <f>U53-D53</f>
        <v>78</v>
      </c>
    </row>
    <row r="54" spans="1:31" s="8" customFormat="1" ht="12.75" customHeight="1">
      <c r="A54" s="20" t="s">
        <v>161</v>
      </c>
      <c r="B54" s="30">
        <f>E54-U54</f>
        <v>2</v>
      </c>
      <c r="C54" s="16">
        <v>146</v>
      </c>
      <c r="D54" s="81">
        <f>I54+N54+Q54</f>
        <v>7</v>
      </c>
      <c r="E54" s="16">
        <v>155</v>
      </c>
      <c r="F54" s="33">
        <v>2</v>
      </c>
      <c r="G54" s="84">
        <f>J54-V54</f>
        <v>2</v>
      </c>
      <c r="H54" s="10">
        <f>V54-I54</f>
        <v>9</v>
      </c>
      <c r="I54" s="30">
        <v>7</v>
      </c>
      <c r="J54" s="30">
        <v>18</v>
      </c>
      <c r="K54" s="33">
        <v>1</v>
      </c>
      <c r="L54" s="88">
        <f>O54-W54</f>
        <v>0</v>
      </c>
      <c r="M54" s="10">
        <f>W54-N54</f>
        <v>137</v>
      </c>
      <c r="N54" s="30">
        <v>0</v>
      </c>
      <c r="O54" s="30">
        <v>137</v>
      </c>
      <c r="P54" s="12">
        <v>1</v>
      </c>
      <c r="Q54" s="97">
        <v>0</v>
      </c>
      <c r="R54" s="33">
        <v>0</v>
      </c>
      <c r="S54"/>
      <c r="T54" s="16"/>
      <c r="U54" s="16">
        <v>153</v>
      </c>
      <c r="V54" s="16">
        <v>16</v>
      </c>
      <c r="W54" s="16">
        <v>137</v>
      </c>
      <c r="X54" s="1">
        <v>0</v>
      </c>
      <c r="Y54" s="3">
        <f>U54-D54</f>
        <v>146</v>
      </c>
      <c r="Z54" s="1"/>
      <c r="AA54" s="1"/>
      <c r="AB54" s="1"/>
      <c r="AC54" s="1"/>
      <c r="AD54" s="1"/>
      <c r="AE54" s="1"/>
    </row>
    <row r="55" spans="1:31" s="8" customFormat="1" ht="4.5" customHeight="1">
      <c r="A55" s="20"/>
      <c r="B55" s="30"/>
      <c r="C55" s="16"/>
      <c r="D55" s="81"/>
      <c r="E55" s="16"/>
      <c r="F55" s="33"/>
      <c r="G55" s="85"/>
      <c r="H55" s="10"/>
      <c r="I55" s="30"/>
      <c r="J55" s="30"/>
      <c r="K55" s="33"/>
      <c r="L55" s="89"/>
      <c r="M55"/>
      <c r="N55" s="30"/>
      <c r="O55" s="30"/>
      <c r="P55" s="12"/>
      <c r="Q55" s="97"/>
      <c r="R55" s="33"/>
      <c r="S55"/>
      <c r="T55" s="16"/>
      <c r="U55" s="16"/>
      <c r="V55" s="16"/>
      <c r="W55" s="16"/>
      <c r="X55" s="1"/>
      <c r="Y55" s="1"/>
      <c r="Z55" s="1"/>
      <c r="AA55" s="1"/>
      <c r="AB55" s="1"/>
      <c r="AC55" s="1"/>
      <c r="AD55" s="1"/>
      <c r="AE55" s="1"/>
    </row>
    <row r="56" spans="1:31" s="9" customFormat="1" ht="12.75" customHeight="1">
      <c r="A56" s="23" t="s">
        <v>190</v>
      </c>
      <c r="B56" s="29">
        <f>SUM(B58:B74)</f>
        <v>131</v>
      </c>
      <c r="C56" s="29">
        <f aca="true" t="shared" si="24" ref="C56:R56">SUM(C58:C74)</f>
        <v>674</v>
      </c>
      <c r="D56" s="29">
        <f t="shared" si="24"/>
        <v>865</v>
      </c>
      <c r="E56" s="29">
        <f t="shared" si="24"/>
        <v>1670</v>
      </c>
      <c r="F56" s="32">
        <f t="shared" si="24"/>
        <v>26</v>
      </c>
      <c r="G56" s="29">
        <f t="shared" si="24"/>
        <v>6</v>
      </c>
      <c r="H56" s="29">
        <f t="shared" si="24"/>
        <v>203</v>
      </c>
      <c r="I56" s="29">
        <f t="shared" si="24"/>
        <v>865</v>
      </c>
      <c r="J56" s="29">
        <f t="shared" si="24"/>
        <v>1074</v>
      </c>
      <c r="K56" s="32">
        <f t="shared" si="24"/>
        <v>18</v>
      </c>
      <c r="L56" s="29">
        <f t="shared" si="24"/>
        <v>125</v>
      </c>
      <c r="M56" s="29">
        <f t="shared" si="24"/>
        <v>471</v>
      </c>
      <c r="N56" s="29">
        <f t="shared" si="24"/>
        <v>0</v>
      </c>
      <c r="O56" s="29">
        <f t="shared" si="24"/>
        <v>596</v>
      </c>
      <c r="P56" s="32">
        <f t="shared" si="24"/>
        <v>8</v>
      </c>
      <c r="Q56" s="29">
        <f t="shared" si="24"/>
        <v>0</v>
      </c>
      <c r="R56" s="32">
        <f t="shared" si="24"/>
        <v>0</v>
      </c>
      <c r="S56"/>
      <c r="T56" s="15"/>
      <c r="U56" s="15">
        <v>1539</v>
      </c>
      <c r="V56" s="15">
        <f>SUM(V58:V74)</f>
        <v>1068</v>
      </c>
      <c r="W56" s="15">
        <f>SUM(W58:W74)</f>
        <v>471</v>
      </c>
      <c r="X56" s="1">
        <v>0</v>
      </c>
      <c r="Y56" s="3">
        <f>SUM(Y58:Y74)</f>
        <v>674</v>
      </c>
      <c r="Z56" s="1"/>
      <c r="AA56" s="1"/>
      <c r="AB56" s="1"/>
      <c r="AC56" s="1"/>
      <c r="AD56" s="1"/>
      <c r="AE56" s="1"/>
    </row>
    <row r="57" spans="1:25" ht="4.5" customHeight="1">
      <c r="A57" s="24"/>
      <c r="B57" s="30"/>
      <c r="C57" s="16"/>
      <c r="D57" s="81"/>
      <c r="E57" s="16"/>
      <c r="F57" s="33"/>
      <c r="G57" s="85"/>
      <c r="H57" s="10"/>
      <c r="I57" s="30"/>
      <c r="J57" s="30"/>
      <c r="K57" s="33"/>
      <c r="L57" s="89"/>
      <c r="M57"/>
      <c r="N57" s="30"/>
      <c r="O57" s="30"/>
      <c r="P57" s="12"/>
      <c r="Q57" s="97"/>
      <c r="R57" s="33"/>
      <c r="S57"/>
      <c r="T57" s="16"/>
      <c r="U57" s="16"/>
      <c r="V57" s="16"/>
      <c r="W57" s="16"/>
      <c r="Y57" s="1"/>
    </row>
    <row r="58" spans="1:25" ht="12.75" customHeight="1">
      <c r="A58" s="20" t="s">
        <v>31</v>
      </c>
      <c r="B58" s="30">
        <f aca="true" t="shared" si="25" ref="B58:B73">E58-U58</f>
        <v>0</v>
      </c>
      <c r="C58" s="16">
        <v>0</v>
      </c>
      <c r="D58" s="81">
        <f aca="true" t="shared" si="26" ref="D58:D73">I58+N58+Q58</f>
        <v>0</v>
      </c>
      <c r="E58" s="16">
        <v>0</v>
      </c>
      <c r="F58" s="33">
        <v>0</v>
      </c>
      <c r="G58" s="84">
        <f aca="true" t="shared" si="27" ref="G58:G73">J58-V58</f>
        <v>0</v>
      </c>
      <c r="H58" s="10">
        <f aca="true" t="shared" si="28" ref="H58:H74">V58-I58</f>
        <v>0</v>
      </c>
      <c r="I58" s="30">
        <v>0</v>
      </c>
      <c r="J58" s="30">
        <v>0</v>
      </c>
      <c r="K58" s="33">
        <v>0</v>
      </c>
      <c r="L58" s="88">
        <f aca="true" t="shared" si="29" ref="L58:L73">O58-W58</f>
        <v>0</v>
      </c>
      <c r="M58" s="10">
        <f aca="true" t="shared" si="30" ref="M58:M73">W58-N58</f>
        <v>0</v>
      </c>
      <c r="N58" s="30">
        <v>0</v>
      </c>
      <c r="O58" s="30">
        <v>0</v>
      </c>
      <c r="P58" s="12">
        <v>0</v>
      </c>
      <c r="Q58" s="97">
        <v>0</v>
      </c>
      <c r="R58" s="33">
        <v>0</v>
      </c>
      <c r="S58"/>
      <c r="T58" s="16"/>
      <c r="U58" s="16">
        <v>0</v>
      </c>
      <c r="V58" s="16">
        <v>0</v>
      </c>
      <c r="W58" s="16">
        <v>0</v>
      </c>
      <c r="X58" s="1">
        <v>0</v>
      </c>
      <c r="Y58" s="3">
        <f aca="true" t="shared" si="31" ref="Y58:Y73">U58-D58</f>
        <v>0</v>
      </c>
    </row>
    <row r="59" spans="1:25" ht="12.75" customHeight="1">
      <c r="A59" s="20" t="s">
        <v>35</v>
      </c>
      <c r="B59" s="30">
        <f t="shared" si="25"/>
        <v>0</v>
      </c>
      <c r="C59" s="16">
        <v>0</v>
      </c>
      <c r="D59" s="81">
        <f t="shared" si="26"/>
        <v>0</v>
      </c>
      <c r="E59" s="16">
        <v>0</v>
      </c>
      <c r="F59" s="33">
        <v>0</v>
      </c>
      <c r="G59" s="84">
        <f t="shared" si="27"/>
        <v>0</v>
      </c>
      <c r="H59" s="10">
        <f t="shared" si="28"/>
        <v>0</v>
      </c>
      <c r="I59" s="30">
        <v>0</v>
      </c>
      <c r="J59" s="30">
        <v>0</v>
      </c>
      <c r="K59" s="33">
        <v>0</v>
      </c>
      <c r="L59" s="88">
        <f t="shared" si="29"/>
        <v>0</v>
      </c>
      <c r="M59" s="10">
        <f t="shared" si="30"/>
        <v>0</v>
      </c>
      <c r="N59" s="30">
        <v>0</v>
      </c>
      <c r="O59" s="30">
        <v>0</v>
      </c>
      <c r="P59" s="12">
        <v>0</v>
      </c>
      <c r="Q59" s="97">
        <v>0</v>
      </c>
      <c r="R59" s="33">
        <v>0</v>
      </c>
      <c r="S59"/>
      <c r="T59" s="16"/>
      <c r="U59" s="16">
        <v>0</v>
      </c>
      <c r="V59" s="16">
        <v>0</v>
      </c>
      <c r="W59" s="16">
        <v>0</v>
      </c>
      <c r="X59" s="1">
        <v>0</v>
      </c>
      <c r="Y59" s="3">
        <f t="shared" si="31"/>
        <v>0</v>
      </c>
    </row>
    <row r="60" spans="1:25" ht="12.75" customHeight="1">
      <c r="A60" s="20" t="s">
        <v>44</v>
      </c>
      <c r="B60" s="30">
        <f t="shared" si="25"/>
        <v>0</v>
      </c>
      <c r="C60" s="16">
        <v>0</v>
      </c>
      <c r="D60" s="81">
        <f t="shared" si="26"/>
        <v>0</v>
      </c>
      <c r="E60" s="16">
        <v>0</v>
      </c>
      <c r="F60" s="33">
        <v>0</v>
      </c>
      <c r="G60" s="84">
        <f t="shared" si="27"/>
        <v>0</v>
      </c>
      <c r="H60" s="10">
        <f t="shared" si="28"/>
        <v>0</v>
      </c>
      <c r="I60" s="30">
        <v>0</v>
      </c>
      <c r="J60" s="30">
        <v>0</v>
      </c>
      <c r="K60" s="33">
        <v>0</v>
      </c>
      <c r="L60" s="88">
        <f t="shared" si="29"/>
        <v>0</v>
      </c>
      <c r="M60" s="10">
        <f t="shared" si="30"/>
        <v>0</v>
      </c>
      <c r="N60" s="30">
        <v>0</v>
      </c>
      <c r="O60" s="30">
        <v>0</v>
      </c>
      <c r="P60" s="12">
        <v>0</v>
      </c>
      <c r="Q60" s="97">
        <v>0</v>
      </c>
      <c r="R60" s="33">
        <v>0</v>
      </c>
      <c r="S60"/>
      <c r="T60" s="16"/>
      <c r="U60" s="16">
        <v>0</v>
      </c>
      <c r="V60" s="16">
        <v>0</v>
      </c>
      <c r="W60" s="16">
        <v>0</v>
      </c>
      <c r="X60" s="1">
        <v>0</v>
      </c>
      <c r="Y60" s="3">
        <f t="shared" si="31"/>
        <v>0</v>
      </c>
    </row>
    <row r="61" spans="1:25" ht="12.75" customHeight="1">
      <c r="A61" s="20" t="s">
        <v>48</v>
      </c>
      <c r="B61" s="30">
        <f t="shared" si="25"/>
        <v>0</v>
      </c>
      <c r="C61" s="16">
        <v>0</v>
      </c>
      <c r="D61" s="81">
        <f t="shared" si="26"/>
        <v>0</v>
      </c>
      <c r="E61" s="16">
        <v>0</v>
      </c>
      <c r="F61" s="33">
        <v>0</v>
      </c>
      <c r="G61" s="84">
        <f t="shared" si="27"/>
        <v>0</v>
      </c>
      <c r="H61" s="10">
        <f t="shared" si="28"/>
        <v>0</v>
      </c>
      <c r="I61" s="30">
        <v>0</v>
      </c>
      <c r="J61" s="30">
        <v>0</v>
      </c>
      <c r="K61" s="33">
        <v>0</v>
      </c>
      <c r="L61" s="88">
        <f t="shared" si="29"/>
        <v>0</v>
      </c>
      <c r="M61" s="10">
        <f t="shared" si="30"/>
        <v>0</v>
      </c>
      <c r="N61" s="30">
        <v>0</v>
      </c>
      <c r="O61" s="30">
        <v>0</v>
      </c>
      <c r="P61" s="12">
        <v>0</v>
      </c>
      <c r="Q61" s="97">
        <v>0</v>
      </c>
      <c r="R61" s="33">
        <v>0</v>
      </c>
      <c r="S61"/>
      <c r="T61" s="16"/>
      <c r="U61" s="16">
        <v>0</v>
      </c>
      <c r="V61" s="16">
        <v>0</v>
      </c>
      <c r="W61" s="16">
        <v>0</v>
      </c>
      <c r="X61" s="1">
        <v>0</v>
      </c>
      <c r="Y61" s="3">
        <f t="shared" si="31"/>
        <v>0</v>
      </c>
    </row>
    <row r="62" spans="1:31" ht="12.75" customHeight="1">
      <c r="A62" s="20" t="s">
        <v>52</v>
      </c>
      <c r="B62" s="30">
        <f t="shared" si="25"/>
        <v>0</v>
      </c>
      <c r="C62" s="16">
        <v>25</v>
      </c>
      <c r="D62" s="81">
        <f t="shared" si="26"/>
        <v>0</v>
      </c>
      <c r="E62" s="16">
        <v>25</v>
      </c>
      <c r="F62" s="33">
        <v>1</v>
      </c>
      <c r="G62" s="84">
        <f t="shared" si="27"/>
        <v>0</v>
      </c>
      <c r="H62" s="10">
        <f t="shared" si="28"/>
        <v>0</v>
      </c>
      <c r="I62" s="30">
        <v>0</v>
      </c>
      <c r="J62" s="30">
        <v>0</v>
      </c>
      <c r="K62" s="33">
        <v>0</v>
      </c>
      <c r="L62" s="88">
        <f t="shared" si="29"/>
        <v>0</v>
      </c>
      <c r="M62" s="10">
        <f t="shared" si="30"/>
        <v>25</v>
      </c>
      <c r="N62" s="30">
        <v>0</v>
      </c>
      <c r="O62" s="30">
        <v>25</v>
      </c>
      <c r="P62" s="12">
        <v>1</v>
      </c>
      <c r="Q62" s="97">
        <v>0</v>
      </c>
      <c r="R62" s="33">
        <v>0</v>
      </c>
      <c r="S62"/>
      <c r="T62" s="16"/>
      <c r="U62" s="16">
        <v>25</v>
      </c>
      <c r="V62" s="16">
        <v>0</v>
      </c>
      <c r="W62" s="16">
        <v>25</v>
      </c>
      <c r="X62" s="1">
        <v>0</v>
      </c>
      <c r="Y62" s="3">
        <f t="shared" si="31"/>
        <v>25</v>
      </c>
      <c r="AD62" s="7"/>
      <c r="AE62" s="7"/>
    </row>
    <row r="63" spans="1:31" ht="12.75" customHeight="1">
      <c r="A63" s="20" t="s">
        <v>53</v>
      </c>
      <c r="B63" s="30">
        <f t="shared" si="25"/>
        <v>33</v>
      </c>
      <c r="C63" s="16">
        <v>164</v>
      </c>
      <c r="D63" s="81">
        <f t="shared" si="26"/>
        <v>95</v>
      </c>
      <c r="E63" s="16">
        <v>292</v>
      </c>
      <c r="F63" s="33">
        <v>4</v>
      </c>
      <c r="G63" s="84">
        <f t="shared" si="27"/>
        <v>3</v>
      </c>
      <c r="H63" s="10">
        <f t="shared" si="28"/>
        <v>62</v>
      </c>
      <c r="I63" s="30">
        <f>1+23+71</f>
        <v>95</v>
      </c>
      <c r="J63" s="30">
        <f>50+31+79</f>
        <v>160</v>
      </c>
      <c r="K63" s="33">
        <v>3</v>
      </c>
      <c r="L63" s="88">
        <f t="shared" si="29"/>
        <v>30</v>
      </c>
      <c r="M63" s="10">
        <f t="shared" si="30"/>
        <v>102</v>
      </c>
      <c r="N63" s="30">
        <v>0</v>
      </c>
      <c r="O63" s="30">
        <v>132</v>
      </c>
      <c r="P63" s="12">
        <v>1</v>
      </c>
      <c r="Q63" s="97">
        <v>0</v>
      </c>
      <c r="R63" s="33">
        <v>0</v>
      </c>
      <c r="S63"/>
      <c r="T63" s="16"/>
      <c r="U63" s="16">
        <v>259</v>
      </c>
      <c r="V63" s="16">
        <f>50-2+31-1+79</f>
        <v>157</v>
      </c>
      <c r="W63" s="16">
        <f>132-30</f>
        <v>102</v>
      </c>
      <c r="X63" s="4">
        <v>0</v>
      </c>
      <c r="Y63" s="3">
        <f t="shared" si="31"/>
        <v>164</v>
      </c>
      <c r="Z63" s="4"/>
      <c r="AA63" s="4"/>
      <c r="AB63" s="4"/>
      <c r="AC63" s="4"/>
      <c r="AD63" s="7"/>
      <c r="AE63" s="7"/>
    </row>
    <row r="64" spans="1:31" ht="12.75" customHeight="1">
      <c r="A64" s="20" t="s">
        <v>57</v>
      </c>
      <c r="B64" s="30">
        <f t="shared" si="25"/>
        <v>0</v>
      </c>
      <c r="C64" s="16">
        <v>0</v>
      </c>
      <c r="D64" s="81">
        <f t="shared" si="26"/>
        <v>0</v>
      </c>
      <c r="E64" s="16">
        <v>0</v>
      </c>
      <c r="F64" s="33">
        <v>0</v>
      </c>
      <c r="G64" s="84">
        <f t="shared" si="27"/>
        <v>0</v>
      </c>
      <c r="H64" s="10">
        <f t="shared" si="28"/>
        <v>0</v>
      </c>
      <c r="I64" s="30">
        <v>0</v>
      </c>
      <c r="J64" s="30">
        <v>0</v>
      </c>
      <c r="K64" s="33">
        <v>0</v>
      </c>
      <c r="L64" s="88">
        <f t="shared" si="29"/>
        <v>0</v>
      </c>
      <c r="M64" s="10">
        <f t="shared" si="30"/>
        <v>0</v>
      </c>
      <c r="N64" s="30">
        <v>0</v>
      </c>
      <c r="O64" s="30">
        <v>0</v>
      </c>
      <c r="P64" s="12">
        <v>0</v>
      </c>
      <c r="Q64" s="97">
        <v>0</v>
      </c>
      <c r="R64" s="33">
        <v>0</v>
      </c>
      <c r="S64"/>
      <c r="T64" s="16"/>
      <c r="U64" s="16">
        <v>0</v>
      </c>
      <c r="V64" s="16">
        <v>0</v>
      </c>
      <c r="W64" s="16">
        <v>0</v>
      </c>
      <c r="X64" s="1">
        <v>0</v>
      </c>
      <c r="Y64" s="3">
        <f t="shared" si="31"/>
        <v>0</v>
      </c>
      <c r="AD64" s="7"/>
      <c r="AE64" s="7"/>
    </row>
    <row r="65" spans="1:31" ht="12.75" customHeight="1">
      <c r="A65" s="20" t="s">
        <v>78</v>
      </c>
      <c r="B65" s="30">
        <f t="shared" si="25"/>
        <v>38</v>
      </c>
      <c r="C65" s="16">
        <v>114</v>
      </c>
      <c r="D65" s="81">
        <f t="shared" si="26"/>
        <v>0</v>
      </c>
      <c r="E65" s="16">
        <v>152</v>
      </c>
      <c r="F65" s="33">
        <v>3</v>
      </c>
      <c r="G65" s="84">
        <f t="shared" si="27"/>
        <v>0</v>
      </c>
      <c r="H65" s="10">
        <f t="shared" si="28"/>
        <v>0</v>
      </c>
      <c r="I65" s="30">
        <v>0</v>
      </c>
      <c r="J65" s="30">
        <v>0</v>
      </c>
      <c r="K65" s="33">
        <v>0</v>
      </c>
      <c r="L65" s="88">
        <f t="shared" si="29"/>
        <v>38</v>
      </c>
      <c r="M65" s="10">
        <f t="shared" si="30"/>
        <v>114</v>
      </c>
      <c r="N65" s="30">
        <v>0</v>
      </c>
      <c r="O65" s="30">
        <v>152</v>
      </c>
      <c r="P65" s="12">
        <v>3</v>
      </c>
      <c r="Q65" s="97">
        <v>0</v>
      </c>
      <c r="R65" s="33">
        <v>0</v>
      </c>
      <c r="S65"/>
      <c r="T65" s="16"/>
      <c r="U65" s="16">
        <v>114</v>
      </c>
      <c r="V65" s="16">
        <v>0</v>
      </c>
      <c r="W65" s="16">
        <f>37-4+26-22+89-12</f>
        <v>114</v>
      </c>
      <c r="X65" s="1">
        <v>0</v>
      </c>
      <c r="Y65" s="3">
        <f t="shared" si="31"/>
        <v>114</v>
      </c>
      <c r="AD65" s="7"/>
      <c r="AE65" s="7"/>
    </row>
    <row r="66" spans="1:25" ht="12.75" customHeight="1">
      <c r="A66" s="20" t="s">
        <v>83</v>
      </c>
      <c r="B66" s="30">
        <f t="shared" si="25"/>
        <v>0</v>
      </c>
      <c r="C66" s="16">
        <v>0</v>
      </c>
      <c r="D66" s="81">
        <f t="shared" si="26"/>
        <v>0</v>
      </c>
      <c r="E66" s="16">
        <v>0</v>
      </c>
      <c r="F66" s="33">
        <v>0</v>
      </c>
      <c r="G66" s="84">
        <f t="shared" si="27"/>
        <v>0</v>
      </c>
      <c r="H66" s="10">
        <f t="shared" si="28"/>
        <v>0</v>
      </c>
      <c r="I66" s="30">
        <v>0</v>
      </c>
      <c r="J66" s="30">
        <v>0</v>
      </c>
      <c r="K66" s="33">
        <v>0</v>
      </c>
      <c r="L66" s="88">
        <f t="shared" si="29"/>
        <v>0</v>
      </c>
      <c r="M66" s="10">
        <f t="shared" si="30"/>
        <v>0</v>
      </c>
      <c r="N66" s="30">
        <v>0</v>
      </c>
      <c r="O66" s="30">
        <v>0</v>
      </c>
      <c r="P66" s="12">
        <v>0</v>
      </c>
      <c r="Q66" s="97">
        <v>0</v>
      </c>
      <c r="R66" s="33">
        <v>0</v>
      </c>
      <c r="S66"/>
      <c r="T66" s="16"/>
      <c r="U66" s="16">
        <v>0</v>
      </c>
      <c r="V66" s="16">
        <v>0</v>
      </c>
      <c r="W66" s="16">
        <v>0</v>
      </c>
      <c r="X66" s="1">
        <v>0</v>
      </c>
      <c r="Y66" s="3">
        <f t="shared" si="31"/>
        <v>0</v>
      </c>
    </row>
    <row r="67" spans="1:25" ht="12.75" customHeight="1">
      <c r="A67" s="20" t="s">
        <v>94</v>
      </c>
      <c r="B67" s="30">
        <f t="shared" si="25"/>
        <v>0</v>
      </c>
      <c r="C67" s="16">
        <v>0</v>
      </c>
      <c r="D67" s="81">
        <f t="shared" si="26"/>
        <v>0</v>
      </c>
      <c r="E67" s="16">
        <v>0</v>
      </c>
      <c r="F67" s="33">
        <v>0</v>
      </c>
      <c r="G67" s="84">
        <f t="shared" si="27"/>
        <v>0</v>
      </c>
      <c r="H67" s="10">
        <f t="shared" si="28"/>
        <v>0</v>
      </c>
      <c r="I67" s="30">
        <v>0</v>
      </c>
      <c r="J67" s="30">
        <v>0</v>
      </c>
      <c r="K67" s="33">
        <v>0</v>
      </c>
      <c r="L67" s="88">
        <f t="shared" si="29"/>
        <v>0</v>
      </c>
      <c r="M67" s="10">
        <f t="shared" si="30"/>
        <v>0</v>
      </c>
      <c r="N67" s="30">
        <v>0</v>
      </c>
      <c r="O67" s="30">
        <v>0</v>
      </c>
      <c r="P67" s="12">
        <v>0</v>
      </c>
      <c r="Q67" s="97">
        <v>0</v>
      </c>
      <c r="R67" s="33">
        <v>0</v>
      </c>
      <c r="S67"/>
      <c r="T67" s="16"/>
      <c r="U67" s="16">
        <v>0</v>
      </c>
      <c r="V67" s="16">
        <v>0</v>
      </c>
      <c r="W67" s="16">
        <v>0</v>
      </c>
      <c r="X67" s="1">
        <v>0</v>
      </c>
      <c r="Y67" s="3">
        <f t="shared" si="31"/>
        <v>0</v>
      </c>
    </row>
    <row r="68" spans="1:25" ht="12.75" customHeight="1">
      <c r="A68" s="20" t="s">
        <v>101</v>
      </c>
      <c r="B68" s="30">
        <f t="shared" si="25"/>
        <v>0</v>
      </c>
      <c r="C68" s="16">
        <v>0</v>
      </c>
      <c r="D68" s="81">
        <f t="shared" si="26"/>
        <v>0</v>
      </c>
      <c r="E68" s="16">
        <v>0</v>
      </c>
      <c r="F68" s="33">
        <v>0</v>
      </c>
      <c r="G68" s="84">
        <f t="shared" si="27"/>
        <v>0</v>
      </c>
      <c r="H68" s="10">
        <f t="shared" si="28"/>
        <v>0</v>
      </c>
      <c r="I68" s="30">
        <v>0</v>
      </c>
      <c r="J68" s="30">
        <v>0</v>
      </c>
      <c r="K68" s="33">
        <v>0</v>
      </c>
      <c r="L68" s="88">
        <f t="shared" si="29"/>
        <v>0</v>
      </c>
      <c r="M68" s="10">
        <f t="shared" si="30"/>
        <v>0</v>
      </c>
      <c r="N68" s="30">
        <v>0</v>
      </c>
      <c r="O68" s="30">
        <v>0</v>
      </c>
      <c r="P68" s="12">
        <v>0</v>
      </c>
      <c r="Q68" s="97">
        <v>0</v>
      </c>
      <c r="R68" s="33">
        <v>0</v>
      </c>
      <c r="S68"/>
      <c r="T68" s="16"/>
      <c r="U68" s="16">
        <v>0</v>
      </c>
      <c r="V68" s="16">
        <v>0</v>
      </c>
      <c r="W68" s="16">
        <v>0</v>
      </c>
      <c r="X68" s="1">
        <v>0</v>
      </c>
      <c r="Y68" s="3">
        <f t="shared" si="31"/>
        <v>0</v>
      </c>
    </row>
    <row r="69" spans="1:31" ht="12.75" customHeight="1">
      <c r="A69" s="20" t="s">
        <v>109</v>
      </c>
      <c r="B69" s="30">
        <f t="shared" si="25"/>
        <v>0</v>
      </c>
      <c r="C69" s="16">
        <v>0</v>
      </c>
      <c r="D69" s="81">
        <f t="shared" si="26"/>
        <v>0</v>
      </c>
      <c r="E69" s="16">
        <v>0</v>
      </c>
      <c r="F69" s="33">
        <v>0</v>
      </c>
      <c r="G69" s="84">
        <f t="shared" si="27"/>
        <v>0</v>
      </c>
      <c r="H69" s="10">
        <f t="shared" si="28"/>
        <v>0</v>
      </c>
      <c r="I69" s="30">
        <v>0</v>
      </c>
      <c r="J69" s="30">
        <v>0</v>
      </c>
      <c r="K69" s="33">
        <v>0</v>
      </c>
      <c r="L69" s="88">
        <f t="shared" si="29"/>
        <v>0</v>
      </c>
      <c r="M69" s="10">
        <f t="shared" si="30"/>
        <v>0</v>
      </c>
      <c r="N69" s="30">
        <v>0</v>
      </c>
      <c r="O69" s="30">
        <v>0</v>
      </c>
      <c r="P69" s="12">
        <v>0</v>
      </c>
      <c r="Q69" s="97">
        <v>0</v>
      </c>
      <c r="R69" s="33">
        <v>0</v>
      </c>
      <c r="S69"/>
      <c r="T69" s="16"/>
      <c r="U69" s="16">
        <v>0</v>
      </c>
      <c r="V69" s="16">
        <v>0</v>
      </c>
      <c r="W69" s="16">
        <v>0</v>
      </c>
      <c r="X69">
        <v>0</v>
      </c>
      <c r="Y69" s="3">
        <f t="shared" si="31"/>
        <v>0</v>
      </c>
      <c r="Z69"/>
      <c r="AA69"/>
      <c r="AB69"/>
      <c r="AC69"/>
      <c r="AD69"/>
      <c r="AE69"/>
    </row>
    <row r="70" spans="1:31" ht="12.75" customHeight="1">
      <c r="A70" s="20" t="s">
        <v>115</v>
      </c>
      <c r="B70" s="30">
        <f t="shared" si="25"/>
        <v>57</v>
      </c>
      <c r="C70" s="16">
        <v>230</v>
      </c>
      <c r="D70" s="81">
        <f t="shared" si="26"/>
        <v>0</v>
      </c>
      <c r="E70" s="16">
        <v>287</v>
      </c>
      <c r="F70" s="33">
        <v>3</v>
      </c>
      <c r="G70" s="84">
        <f t="shared" si="27"/>
        <v>0</v>
      </c>
      <c r="H70" s="10">
        <f t="shared" si="28"/>
        <v>0</v>
      </c>
      <c r="I70" s="30">
        <v>0</v>
      </c>
      <c r="J70" s="30">
        <v>0</v>
      </c>
      <c r="K70" s="33">
        <v>0</v>
      </c>
      <c r="L70" s="88">
        <f t="shared" si="29"/>
        <v>57</v>
      </c>
      <c r="M70" s="10">
        <f t="shared" si="30"/>
        <v>230</v>
      </c>
      <c r="N70" s="30">
        <v>0</v>
      </c>
      <c r="O70" s="30">
        <v>287</v>
      </c>
      <c r="P70" s="12">
        <v>3</v>
      </c>
      <c r="Q70" s="97">
        <v>0</v>
      </c>
      <c r="R70" s="33">
        <v>0</v>
      </c>
      <c r="S70"/>
      <c r="T70" s="16"/>
      <c r="U70" s="16">
        <v>230</v>
      </c>
      <c r="V70" s="16">
        <v>0</v>
      </c>
      <c r="W70" s="16">
        <f>10+190-41+87-16</f>
        <v>230</v>
      </c>
      <c r="X70" s="1">
        <v>0</v>
      </c>
      <c r="Y70" s="3">
        <f t="shared" si="31"/>
        <v>230</v>
      </c>
      <c r="AD70"/>
      <c r="AE70"/>
    </row>
    <row r="71" spans="1:31" ht="12.75" customHeight="1">
      <c r="A71" s="20" t="s">
        <v>121</v>
      </c>
      <c r="B71" s="30">
        <f t="shared" si="25"/>
        <v>0</v>
      </c>
      <c r="C71" s="16">
        <v>0</v>
      </c>
      <c r="D71" s="81">
        <f t="shared" si="26"/>
        <v>0</v>
      </c>
      <c r="E71" s="16">
        <v>0</v>
      </c>
      <c r="F71" s="33">
        <v>0</v>
      </c>
      <c r="G71" s="84">
        <f t="shared" si="27"/>
        <v>0</v>
      </c>
      <c r="H71" s="10">
        <f t="shared" si="28"/>
        <v>0</v>
      </c>
      <c r="I71" s="30">
        <v>0</v>
      </c>
      <c r="J71" s="30">
        <v>0</v>
      </c>
      <c r="K71" s="33">
        <v>0</v>
      </c>
      <c r="L71" s="88">
        <f t="shared" si="29"/>
        <v>0</v>
      </c>
      <c r="M71" s="10">
        <f t="shared" si="30"/>
        <v>0</v>
      </c>
      <c r="N71" s="30">
        <v>0</v>
      </c>
      <c r="O71" s="30">
        <v>0</v>
      </c>
      <c r="P71" s="12">
        <v>0</v>
      </c>
      <c r="Q71" s="97">
        <v>0</v>
      </c>
      <c r="R71" s="33">
        <v>0</v>
      </c>
      <c r="S71"/>
      <c r="T71" s="16"/>
      <c r="U71" s="16">
        <v>0</v>
      </c>
      <c r="V71" s="16">
        <v>0</v>
      </c>
      <c r="W71" s="16">
        <v>0</v>
      </c>
      <c r="X71" s="1">
        <v>0</v>
      </c>
      <c r="Y71" s="3">
        <f t="shared" si="31"/>
        <v>0</v>
      </c>
      <c r="AD71"/>
      <c r="AE71"/>
    </row>
    <row r="72" spans="1:31" ht="12.75" customHeight="1">
      <c r="A72" s="20" t="s">
        <v>151</v>
      </c>
      <c r="B72" s="30">
        <f t="shared" si="25"/>
        <v>0</v>
      </c>
      <c r="C72" s="16">
        <v>0</v>
      </c>
      <c r="D72" s="81">
        <f t="shared" si="26"/>
        <v>0</v>
      </c>
      <c r="E72" s="16">
        <v>0</v>
      </c>
      <c r="F72" s="33">
        <v>0</v>
      </c>
      <c r="G72" s="84">
        <f t="shared" si="27"/>
        <v>0</v>
      </c>
      <c r="H72" s="10">
        <f t="shared" si="28"/>
        <v>0</v>
      </c>
      <c r="I72" s="30">
        <v>0</v>
      </c>
      <c r="J72" s="30">
        <v>0</v>
      </c>
      <c r="K72" s="33">
        <v>0</v>
      </c>
      <c r="L72" s="88">
        <f t="shared" si="29"/>
        <v>0</v>
      </c>
      <c r="M72" s="10">
        <f t="shared" si="30"/>
        <v>0</v>
      </c>
      <c r="N72" s="30">
        <v>0</v>
      </c>
      <c r="O72" s="30">
        <v>0</v>
      </c>
      <c r="P72" s="12">
        <v>0</v>
      </c>
      <c r="Q72" s="97">
        <v>0</v>
      </c>
      <c r="R72" s="33">
        <v>0</v>
      </c>
      <c r="S72"/>
      <c r="T72" s="16"/>
      <c r="U72" s="16">
        <v>0</v>
      </c>
      <c r="V72" s="16">
        <v>0</v>
      </c>
      <c r="W72" s="16">
        <v>0</v>
      </c>
      <c r="X72" s="1">
        <v>0</v>
      </c>
      <c r="Y72" s="3">
        <f t="shared" si="31"/>
        <v>0</v>
      </c>
      <c r="AD72"/>
      <c r="AE72"/>
    </row>
    <row r="73" spans="1:31" ht="12.75" customHeight="1">
      <c r="A73" s="20" t="s">
        <v>157</v>
      </c>
      <c r="B73" s="30">
        <f t="shared" si="25"/>
        <v>0</v>
      </c>
      <c r="C73" s="16">
        <v>0</v>
      </c>
      <c r="D73" s="81">
        <f t="shared" si="26"/>
        <v>0</v>
      </c>
      <c r="E73" s="16">
        <v>0</v>
      </c>
      <c r="F73" s="33">
        <v>0</v>
      </c>
      <c r="G73" s="84">
        <f t="shared" si="27"/>
        <v>0</v>
      </c>
      <c r="H73" s="10">
        <f t="shared" si="28"/>
        <v>0</v>
      </c>
      <c r="I73" s="30">
        <v>0</v>
      </c>
      <c r="J73" s="30">
        <v>0</v>
      </c>
      <c r="K73" s="33">
        <v>0</v>
      </c>
      <c r="L73" s="88">
        <f t="shared" si="29"/>
        <v>0</v>
      </c>
      <c r="M73" s="10">
        <f t="shared" si="30"/>
        <v>0</v>
      </c>
      <c r="N73" s="30">
        <v>0</v>
      </c>
      <c r="O73" s="30">
        <v>0</v>
      </c>
      <c r="P73" s="12">
        <v>0</v>
      </c>
      <c r="Q73" s="97">
        <v>0</v>
      </c>
      <c r="R73" s="33">
        <v>0</v>
      </c>
      <c r="S73"/>
      <c r="T73" s="16"/>
      <c r="U73" s="16">
        <v>0</v>
      </c>
      <c r="V73" s="16">
        <v>0</v>
      </c>
      <c r="W73" s="16">
        <v>0</v>
      </c>
      <c r="X73" s="1">
        <v>0</v>
      </c>
      <c r="Y73" s="3">
        <f t="shared" si="31"/>
        <v>0</v>
      </c>
      <c r="AD73"/>
      <c r="AE73"/>
    </row>
    <row r="74" spans="1:25" ht="12.75" customHeight="1">
      <c r="A74" s="20" t="s">
        <v>170</v>
      </c>
      <c r="B74" s="30">
        <f>E74-U74</f>
        <v>3</v>
      </c>
      <c r="C74" s="16">
        <v>141</v>
      </c>
      <c r="D74" s="81">
        <f>I74+N74+Q74</f>
        <v>770</v>
      </c>
      <c r="E74" s="16">
        <v>914</v>
      </c>
      <c r="F74" s="33">
        <v>15</v>
      </c>
      <c r="G74" s="84">
        <f>J74-V74</f>
        <v>3</v>
      </c>
      <c r="H74" s="91">
        <f t="shared" si="28"/>
        <v>141</v>
      </c>
      <c r="I74" s="30">
        <f>192+67+7+23+75+18+70+7+18+84+7+136+40+7+19</f>
        <v>770</v>
      </c>
      <c r="J74" s="30">
        <f>193+72+10+27+81+21+76+9+23+93+8+175+40+9+77</f>
        <v>914</v>
      </c>
      <c r="K74" s="33">
        <v>15</v>
      </c>
      <c r="L74" s="103">
        <f>O74-W74</f>
        <v>0</v>
      </c>
      <c r="M74" s="91">
        <f>W74-N74</f>
        <v>0</v>
      </c>
      <c r="N74" s="30">
        <v>0</v>
      </c>
      <c r="O74" s="30">
        <v>0</v>
      </c>
      <c r="P74" s="12">
        <v>0</v>
      </c>
      <c r="Q74" s="97">
        <v>0</v>
      </c>
      <c r="R74" s="33">
        <v>0</v>
      </c>
      <c r="S74"/>
      <c r="T74" s="16"/>
      <c r="U74" s="16">
        <v>911</v>
      </c>
      <c r="V74" s="16">
        <f>914-3</f>
        <v>911</v>
      </c>
      <c r="W74" s="16">
        <v>0</v>
      </c>
      <c r="X74" s="1">
        <v>0</v>
      </c>
      <c r="Y74" s="3">
        <f>U74-D74</f>
        <v>141</v>
      </c>
    </row>
    <row r="75" spans="1:36" s="7" customFormat="1" ht="6" customHeight="1">
      <c r="A75" s="70"/>
      <c r="B75" s="100"/>
      <c r="C75" s="108"/>
      <c r="D75" s="105"/>
      <c r="E75" s="105"/>
      <c r="F75" s="107"/>
      <c r="G75" s="104"/>
      <c r="H75" s="105"/>
      <c r="I75" s="109"/>
      <c r="J75" s="105"/>
      <c r="K75" s="107"/>
      <c r="L75" s="104"/>
      <c r="M75" s="105"/>
      <c r="N75" s="105"/>
      <c r="O75" s="105"/>
      <c r="P75" s="106"/>
      <c r="Q75" s="102"/>
      <c r="R75" s="101"/>
      <c r="S75" s="10"/>
      <c r="T75" s="10"/>
      <c r="U75" s="10"/>
      <c r="V75" s="10"/>
      <c r="W75" s="1"/>
      <c r="X75" s="1"/>
      <c r="Y75"/>
      <c r="AI75" s="1"/>
      <c r="AJ75" s="1"/>
    </row>
    <row r="76" spans="1:36" s="7" customFormat="1" ht="12.75" customHeight="1">
      <c r="A76" s="7" t="s">
        <v>191</v>
      </c>
      <c r="B76" s="10"/>
      <c r="C76" s="10"/>
      <c r="P76" s="10"/>
      <c r="Q76" s="10"/>
      <c r="R76" s="10"/>
      <c r="S76" s="10"/>
      <c r="T76" s="10"/>
      <c r="U76" s="10"/>
      <c r="V76" s="10"/>
      <c r="Y76"/>
      <c r="AI76" s="1"/>
      <c r="AJ76" s="1"/>
    </row>
    <row r="77" spans="2:22" s="7" customFormat="1" ht="12.75" customHeight="1">
      <c r="B77" s="10"/>
      <c r="C77" s="10"/>
      <c r="P77" s="10"/>
      <c r="Q77" s="10"/>
      <c r="R77" s="10"/>
      <c r="S77" s="10"/>
      <c r="T77" s="10"/>
      <c r="U77" s="10"/>
      <c r="V77" s="10"/>
    </row>
    <row r="78" spans="2:36" s="7" customFormat="1" ht="12.75" customHeight="1">
      <c r="B78" s="10"/>
      <c r="C78" s="10"/>
      <c r="P78" s="10"/>
      <c r="Q78" s="10"/>
      <c r="R78" s="10"/>
      <c r="S78" s="10"/>
      <c r="T78" s="10"/>
      <c r="U78" s="10"/>
      <c r="V78" s="10"/>
      <c r="Y78"/>
      <c r="AI78" s="1"/>
      <c r="AJ78" s="1"/>
    </row>
    <row r="79" spans="2:36" s="7" customFormat="1" ht="12.75" customHeight="1">
      <c r="B79" s="10"/>
      <c r="C79" s="10"/>
      <c r="P79" s="10"/>
      <c r="Q79" s="10"/>
      <c r="R79" s="10"/>
      <c r="S79" s="10"/>
      <c r="T79" s="10"/>
      <c r="U79" s="10"/>
      <c r="V79" s="10"/>
      <c r="Y79"/>
      <c r="AI79" s="8"/>
      <c r="AJ79" s="8"/>
    </row>
    <row r="80" spans="1:36" ht="12.75" customHeight="1">
      <c r="A80"/>
      <c r="D80" s="7"/>
      <c r="E80" s="7"/>
      <c r="F80" s="7"/>
      <c r="G80" s="7"/>
      <c r="H80" s="7"/>
      <c r="J80" s="7"/>
      <c r="K80" s="7"/>
      <c r="L80" s="7"/>
      <c r="M80" s="7"/>
      <c r="N80" s="7"/>
      <c r="O80" s="7"/>
      <c r="W80" s="7"/>
      <c r="X80" s="7"/>
      <c r="AI80" s="9"/>
      <c r="AJ80" s="9"/>
    </row>
    <row r="81" ht="12.75" customHeight="1">
      <c r="A81"/>
    </row>
    <row r="82" ht="12.75" customHeight="1">
      <c r="A82"/>
    </row>
    <row r="83" ht="12.75" customHeight="1">
      <c r="A83"/>
    </row>
    <row r="84" ht="12.75" customHeight="1">
      <c r="A84"/>
    </row>
    <row r="85" ht="12.75" customHeight="1">
      <c r="A85"/>
    </row>
    <row r="86" ht="12.75" customHeight="1">
      <c r="A86"/>
    </row>
    <row r="87" ht="12.75" customHeight="1">
      <c r="A87"/>
    </row>
    <row r="88" ht="12.75" customHeight="1">
      <c r="A88"/>
    </row>
    <row r="89" ht="12.75" customHeight="1">
      <c r="A89"/>
    </row>
    <row r="90" ht="12.75" customHeight="1">
      <c r="A90"/>
    </row>
    <row r="92" ht="12.75" customHeight="1">
      <c r="A92"/>
    </row>
    <row r="93" ht="12.75" customHeight="1">
      <c r="A93"/>
    </row>
    <row r="94" ht="12.75" customHeight="1">
      <c r="A94"/>
    </row>
    <row r="95" ht="12.75" customHeight="1">
      <c r="A95"/>
    </row>
    <row r="96" ht="12.75" customHeight="1">
      <c r="A96"/>
    </row>
    <row r="99" ht="12.75" customHeight="1">
      <c r="A99"/>
    </row>
    <row r="100" ht="12.75" customHeight="1">
      <c r="A100"/>
    </row>
    <row r="101" ht="12.75" customHeight="1">
      <c r="A101"/>
    </row>
    <row r="102" ht="12.75" customHeight="1">
      <c r="A102"/>
    </row>
    <row r="103" ht="12.75" customHeight="1">
      <c r="A103"/>
    </row>
    <row r="104" ht="12.75" customHeight="1">
      <c r="A104"/>
    </row>
    <row r="105" ht="12.75" customHeight="1">
      <c r="A105"/>
    </row>
    <row r="106" ht="12.75" customHeight="1">
      <c r="A106"/>
    </row>
    <row r="107" ht="12.75" customHeight="1">
      <c r="A107"/>
    </row>
    <row r="108" ht="12.75" customHeight="1">
      <c r="A108"/>
    </row>
    <row r="109" ht="12.75" customHeight="1">
      <c r="A109"/>
    </row>
    <row r="110" ht="12.75" customHeight="1">
      <c r="A110"/>
    </row>
    <row r="111" ht="12.75" customHeight="1">
      <c r="A111"/>
    </row>
    <row r="112" ht="12.75" customHeight="1">
      <c r="A112"/>
    </row>
  </sheetData>
  <printOptions horizontalCentered="1"/>
  <pageMargins left="1.1811023622047245" right="0.7874015748031497" top="0.7874015748031497" bottom="0.7874015748031497" header="0.1968503937007874" footer="0.1968503937007874"/>
  <pageSetup horizontalDpi="600" verticalDpi="600" orientation="landscape" paperSize="9" scale="90" r:id="rId1"/>
  <rowBreaks count="1" manualBreakCount="1">
    <brk id="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POEMA</dc:creator>
  <cp:keywords/>
  <dc:description/>
  <cp:lastModifiedBy>Mathieu</cp:lastModifiedBy>
  <cp:lastPrinted>1999-03-19T21:44:05Z</cp:lastPrinted>
  <dcterms:created xsi:type="dcterms:W3CDTF">1999-10-15T01:17:49Z</dcterms:created>
  <dcterms:modified xsi:type="dcterms:W3CDTF">2000-08-17T19:18:07Z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